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ortada" sheetId="1" state="visible" r:id="rId3"/>
    <sheet name="Caracterizacion" sheetId="2" state="visible" r:id="rId4"/>
    <sheet name="Indicadores" sheetId="3" state="visible" r:id="rId5"/>
    <sheet name="Valores_pais" sheetId="4" state="visible" r:id="rId6"/>
    <sheet name="Riesgo_pais" sheetId="5" state="visible" r:id="rId7"/>
    <sheet name="Horas" sheetId="6" state="visible" r:id="rId8"/>
    <sheet name="mrh" sheetId="7" state="visible" r:id="rId9"/>
    <sheet name="Fuentes" sheetId="8" state="visible" r:id="rId10"/>
    <sheet name="Sens_Pobreza" sheetId="9" state="visible" r:id="rId11"/>
    <sheet name="Sens_Ponderacion" sheetId="10" state="visible" r:id="rId1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<sst xmlns="http://schemas.openxmlformats.org/spreadsheetml/2006/main" count="472" uniqueCount="315">
  <si>
    <t xml:space="preserve">Caso 05 · Dataset social gratuito para S-LCA</t>
  </si>
  <si>
    <t xml:space="preserve">Análisis Social de Ciclo de Vida (S-LCA) con norma pública (UNEP 2020) y datos abiertos — réplica del enfoque PSILCA sin licencia de pago · Scala Vita · Laboratorio</t>
  </si>
  <si>
    <t xml:space="preserve">Qué es este archivo</t>
  </si>
  <si>
    <t xml:space="preserve">El dataset social del Caso 05: un conjunto de indicadores sociales por país, construido a mano con norma internacional y fuentes públicas, para calcular la huella social (S-LCA) de un producto sin depender de una base de datos de pago (PSILCA/SHDB/Soca). Incluye la mini-demo de una taza de café con cuatro orígenes.</t>
  </si>
  <si>
    <t xml:space="preserve">Cómo se lee (método en 3 pasos)</t>
  </si>
  <si>
    <t xml:space="preserve">1) HORAS DE TRABAJO como variable de actividad:  horas = coste × cuota de trabajo ÷ salario horario.</t>
  </si>
  <si>
    <t xml:space="preserve">2) De dato público a NIVEL DE RIESGO (6 niveles) según la rúbrica de umbrales (hoja Indicadores).</t>
  </si>
  <si>
    <t xml:space="preserve">3) De nivel de riesgo a HORAS DE RIESGO MEDIO (mrh):  mrh = horas × factor de caracterización (0,01 / 0,1 / 1 / 10 / 100).</t>
  </si>
  <si>
    <t xml:space="preserve">Hojas</t>
  </si>
  <si>
    <t xml:space="preserve">• Caracterizacion — los 6 niveles de riesgo y sus factores exponenciales.</t>
  </si>
  <si>
    <t xml:space="preserve">• Indicadores — las 9 subcategorías (6 Trabajadores + 3 Sociedad): indicador, fuente y umbrales.</t>
  </si>
  <si>
    <t xml:space="preserve">• Valores_pais — dato público crudo por país e indicador (azul = dato/estimación de entrada).</t>
  </si>
  <si>
    <t xml:space="preserve">• Riesgo_pais — nivel de riesgo por país y subcategoría (color) + factor (fórmula).</t>
  </si>
  <si>
    <t xml:space="preserve">• Horas — parámetros y horas de trabajo por proceso de la demo del café.</t>
  </si>
  <si>
    <t xml:space="preserve">• mrh — resultado: horas de riesgo medio por subcategoría y banda (fórmulas).</t>
  </si>
  <si>
    <t xml:space="preserve">• Fuentes — enlaces y fecha de consulta de cada fuente pública.</t>
  </si>
  <si>
    <t xml:space="preserve">Leyenda de color</t>
  </si>
  <si>
    <t xml:space="preserve">Azul = celda de entrada (dato o parámetro que puedes cambiar).   Negro = celda calculada por fórmula.</t>
  </si>
  <si>
    <t xml:space="preserve">Niveles de riesgo:  verde=muy bajo · verde claro=bajo · amarillo=medio · naranja=alto · rojo=muy alto · gris=sin dato.</t>
  </si>
  <si>
    <t xml:space="preserve">Aviso (encuadre honesto)</t>
  </si>
  <si>
    <t xml:space="preserve">PROYECTO DEMOSTRATIVO · AUTOINICIADO. Herramienta de CRIBADO de puntos calientes por país; NO es una auditoría social verificada ni un veredicto sobre empresas concretas. Riesgo del país-sector ≠ culpa del proveedor. Granularidad país (sin resolución país-sector tipo PSILCA). 'Sin dato' no se imputa a 0. La agregación entre subcategorías exige ponderar (juicio de valor): el resultado principal es el DESGLOSE por subcategoría.</t>
  </si>
  <si>
    <t xml:space="preserve">Marco: UNEP/SETAC Guidelines for S-LCA 2020 + Methodological Sheets 2021. Caracterización inspirada en PSILCA (escala de referencia, horas de riesgo medio). Fecha de construcción: 24-ago-2026.</t>
  </si>
  <si>
    <t xml:space="preserve">Caracterización — niveles de riesgo y factores</t>
  </si>
  <si>
    <t xml:space="preserve">Nivel de riesgo</t>
  </si>
  <si>
    <t xml:space="preserve">Factor</t>
  </si>
  <si>
    <t xml:space="preserve">Interpretación</t>
  </si>
  <si>
    <t xml:space="preserve">muy bajo</t>
  </si>
  <si>
    <t xml:space="preserve">Desempeño acorde a mejores prácticas / riesgo estructural mínimo.</t>
  </si>
  <si>
    <t xml:space="preserve">bajo</t>
  </si>
  <si>
    <t xml:space="preserve">Riesgo bajo; cumplimiento general de la norma.</t>
  </si>
  <si>
    <t xml:space="preserve">medio</t>
  </si>
  <si>
    <t xml:space="preserve">Referencia: 1 hora de trabajo a riesgo medio = 1 hora de riesgo medio (mrh).</t>
  </si>
  <si>
    <t xml:space="preserve">alto</t>
  </si>
  <si>
    <t xml:space="preserve">Riesgo alto; incumplimientos frecuentes o dato país desfavorable.</t>
  </si>
  <si>
    <t xml:space="preserve">muy alto</t>
  </si>
  <si>
    <t xml:space="preserve">Riesgo muy alto; punto caliente que exige diligencia debida.</t>
  </si>
  <si>
    <t xml:space="preserve">sin dato</t>
  </si>
  <si>
    <t xml:space="preserve">n/d</t>
  </si>
  <si>
    <t xml:space="preserve">No se imputa 0. Se declara como cobertura y, si procede, proxy regional.</t>
  </si>
  <si>
    <t xml:space="preserve">La escala es exponencial (base 10): una hora en riesgo 'muy alto' pesa como 100 horas de riesgo medio; en 'muy bajo', como 0,01. Así los puntos calientes destacan, que es lo que un cribado debe hacer.</t>
  </si>
  <si>
    <t xml:space="preserve">Cód.</t>
  </si>
  <si>
    <t xml:space="preserve">Stakeholder</t>
  </si>
  <si>
    <t xml:space="preserve">Subcategoría (UNEP 2020)</t>
  </si>
  <si>
    <t xml:space="preserve">Indicador (dato público)</t>
  </si>
  <si>
    <t xml:space="preserve">Unidad</t>
  </si>
  <si>
    <t xml:space="preserve">Fuente</t>
  </si>
  <si>
    <t xml:space="preserve">Umbral muy bajo</t>
  </si>
  <si>
    <t xml:space="preserve">W1</t>
  </si>
  <si>
    <t xml:space="preserve">Trabajadores</t>
  </si>
  <si>
    <t xml:space="preserve">Salario digno (Fair salary)</t>
  </si>
  <si>
    <t xml:space="preserve">Brecha de salario digno = (digno − real)/digno</t>
  </si>
  <si>
    <t xml:space="preserve">%</t>
  </si>
  <si>
    <t xml:space="preserve">ILOSTAT (salario) + Global Living Wage Coalition / WageIndicator / Fairtrade</t>
  </si>
  <si>
    <t xml:space="preserve">≤0%</t>
  </si>
  <si>
    <t xml:space="preserve">0–15%</t>
  </si>
  <si>
    <t xml:space="preserve">15–30%</t>
  </si>
  <si>
    <t xml:space="preserve">30–50%</t>
  </si>
  <si>
    <t xml:space="preserve">&gt;50%</t>
  </si>
  <si>
    <t xml:space="preserve">W2</t>
  </si>
  <si>
    <t xml:space="preserve">Horas de trabajo (Working hours)</t>
  </si>
  <si>
    <t xml:space="preserve">% de ocupados que trabajan &gt;48 h/semana</t>
  </si>
  <si>
    <t xml:space="preserve">ILOSTAT (working time / SDG 8.5)</t>
  </si>
  <si>
    <t xml:space="preserve">&lt;5%</t>
  </si>
  <si>
    <t xml:space="preserve">5–10%</t>
  </si>
  <si>
    <t xml:space="preserve">10–25%</t>
  </si>
  <si>
    <t xml:space="preserve">25–40%</t>
  </si>
  <si>
    <t xml:space="preserve">&gt;40%</t>
  </si>
  <si>
    <t xml:space="preserve">W3</t>
  </si>
  <si>
    <t xml:space="preserve">Trabajo infantil (Child labour)</t>
  </si>
  <si>
    <t xml:space="preserve">% de menores 5–17 en trabajo infantil (+ bandera US DOL)</t>
  </si>
  <si>
    <t xml:space="preserve">ILO-UNICEF + US DOL (TVPRA)</t>
  </si>
  <si>
    <t xml:space="preserve">&lt;2%</t>
  </si>
  <si>
    <t xml:space="preserve">2–5%</t>
  </si>
  <si>
    <t xml:space="preserve">10–20%</t>
  </si>
  <si>
    <t xml:space="preserve">&gt;20% (bandera DOL sube 1 nivel)</t>
  </si>
  <si>
    <t xml:space="preserve">W4</t>
  </si>
  <si>
    <t xml:space="preserve">Trabajo forzoso (Forced labour)</t>
  </si>
  <si>
    <t xml:space="preserve">Prevalencia de esclavitud moderna (+ bandera US DOL forzoso)</t>
  </si>
  <si>
    <t xml:space="preserve">por 1.000</t>
  </si>
  <si>
    <t xml:space="preserve">Global Slavery Index (Walk Free) + US DOL</t>
  </si>
  <si>
    <t xml:space="preserve">&lt;1</t>
  </si>
  <si>
    <t xml:space="preserve">1–2</t>
  </si>
  <si>
    <t xml:space="preserve">2–4</t>
  </si>
  <si>
    <t xml:space="preserve">4–6</t>
  </si>
  <si>
    <t xml:space="preserve">&gt;6 (bandera DOL forzoso → muy alto)</t>
  </si>
  <si>
    <t xml:space="preserve">W5</t>
  </si>
  <si>
    <t xml:space="preserve">Seguridad y salud (Health &amp; safety)</t>
  </si>
  <si>
    <t xml:space="preserve">Accidentes laborales mortales por 100.000 ocupados</t>
  </si>
  <si>
    <t xml:space="preserve">/100.000</t>
  </si>
  <si>
    <t xml:space="preserve">ILOSTAT (SDG 8.8.1)</t>
  </si>
  <si>
    <t xml:space="preserve">&lt;2</t>
  </si>
  <si>
    <t xml:space="preserve">2–5</t>
  </si>
  <si>
    <t xml:space="preserve">5–10</t>
  </si>
  <si>
    <t xml:space="preserve">10–20</t>
  </si>
  <si>
    <t xml:space="preserve">&gt;20</t>
  </si>
  <si>
    <t xml:space="preserve">W6</t>
  </si>
  <si>
    <t xml:space="preserve">Libertad sindical y negociación colectiva</t>
  </si>
  <si>
    <t xml:space="preserve">Índice de derechos ITUC (1–5+) (+ densidad/cobertura)</t>
  </si>
  <si>
    <t xml:space="preserve">rating 1–5+</t>
  </si>
  <si>
    <t xml:space="preserve">ITUC Global Rights Index + ILOSTAT</t>
  </si>
  <si>
    <t xml:space="preserve">1</t>
  </si>
  <si>
    <t xml:space="preserve">2</t>
  </si>
  <si>
    <t xml:space="preserve">3</t>
  </si>
  <si>
    <t xml:space="preserve">4</t>
  </si>
  <si>
    <t xml:space="preserve">5 / 5+</t>
  </si>
  <si>
    <t xml:space="preserve">S1</t>
  </si>
  <si>
    <t xml:space="preserve">Sociedad</t>
  </si>
  <si>
    <t xml:space="preserve">Corrupción (Corruption)</t>
  </si>
  <si>
    <t xml:space="preserve">Índice de Percepción de la Corrupción (CPI, 0–100; ↑ = más limpio)</t>
  </si>
  <si>
    <t xml:space="preserve">0–100</t>
  </si>
  <si>
    <t xml:space="preserve">Transparency International (CPI) + Banco Mundial WGI</t>
  </si>
  <si>
    <t xml:space="preserve">≥80</t>
  </si>
  <si>
    <t xml:space="preserve">65–80</t>
  </si>
  <si>
    <t xml:space="preserve">50–65</t>
  </si>
  <si>
    <t xml:space="preserve">35–50</t>
  </si>
  <si>
    <t xml:space="preserve">&lt;35</t>
  </si>
  <si>
    <t xml:space="preserve">S2</t>
  </si>
  <si>
    <t xml:space="preserve">Contribución al desarrollo económico</t>
  </si>
  <si>
    <t xml:space="preserve">RNB per cápita (Atlas) por grupo de renta (+ informalidad)</t>
  </si>
  <si>
    <t xml:space="preserve">US$ / grupo</t>
  </si>
  <si>
    <t xml:space="preserve">Banco Mundial (WDI) + ILOSTAT</t>
  </si>
  <si>
    <t xml:space="preserve">Renta alta</t>
  </si>
  <si>
    <t xml:space="preserve">(alta-media)</t>
  </si>
  <si>
    <t xml:space="preserve">Renta media-alta</t>
  </si>
  <si>
    <t xml:space="preserve">Renta media-baja</t>
  </si>
  <si>
    <t xml:space="preserve">Renta baja</t>
  </si>
  <si>
    <t xml:space="preserve">S3</t>
  </si>
  <si>
    <t xml:space="preserve">Prevención de conflictos armados</t>
  </si>
  <si>
    <t xml:space="preserve">Presencia/intensidad de conflicto armado (paz / estabilidad)</t>
  </si>
  <si>
    <t xml:space="preserve">escala</t>
  </si>
  <si>
    <t xml:space="preserve">Global Peace Index (IEP) + Banco Mundial WGI</t>
  </si>
  <si>
    <t xml:space="preserve">muy pacífico</t>
  </si>
  <si>
    <t xml:space="preserve">pacífico</t>
  </si>
  <si>
    <t xml:space="preserve">tensión</t>
  </si>
  <si>
    <t xml:space="preserve">conflicto latente</t>
  </si>
  <si>
    <t xml:space="preserve">conflicto activo</t>
  </si>
  <si>
    <t xml:space="preserve">Nota: los umbrales son la rúbrica de partida (afinar con PSILCA v3/v4 y SHDB al publicar). La mezcla de datos cuantitativos (salario, siniestralidad, CPI, GSI) y banderas categóricas (US DOL, ITUC) ES el enfoque híbrido decidido.</t>
  </si>
  <si>
    <t xml:space="preserve">Subcategoría</t>
  </si>
  <si>
    <t xml:space="preserve">Indicador / unidad</t>
  </si>
  <si>
    <t xml:space="preserve">Etiopía</t>
  </si>
  <si>
    <t xml:space="preserve">Vietnam</t>
  </si>
  <si>
    <t xml:space="preserve">Brasil</t>
  </si>
  <si>
    <t xml:space="preserve">Colombia</t>
  </si>
  <si>
    <t xml:space="preserve">España</t>
  </si>
  <si>
    <t xml:space="preserve">Tipo dato</t>
  </si>
  <si>
    <t xml:space="preserve">Fuente / nota</t>
  </si>
  <si>
    <t xml:space="preserve">Salario digno</t>
  </si>
  <si>
    <t xml:space="preserve">Brecha salario digno (%)</t>
  </si>
  <si>
    <t xml:space="preserve">≈85%</t>
  </si>
  <si>
    <t xml:space="preserve">≈45%</t>
  </si>
  <si>
    <t xml:space="preserve">≈40%</t>
  </si>
  <si>
    <t xml:space="preserve">≈10%</t>
  </si>
  <si>
    <t xml:space="preserve">Estimación</t>
  </si>
  <si>
    <t xml:space="preserve">ILOSTAT + GLWC/Fairtrade; brecha de renta digna en café muy documentada (proxy por país)</t>
  </si>
  <si>
    <t xml:space="preserve">Horas de trabajo</t>
  </si>
  <si>
    <t xml:space="preserve">% &gt;48 h/semana</t>
  </si>
  <si>
    <t xml:space="preserve">≈25%</t>
  </si>
  <si>
    <t xml:space="preserve">≈30%</t>
  </si>
  <si>
    <t xml:space="preserve">≈12%</t>
  </si>
  <si>
    <t xml:space="preserve">≈27%</t>
  </si>
  <si>
    <t xml:space="preserve">≈6%</t>
  </si>
  <si>
    <t xml:space="preserve">Dato/estim.</t>
  </si>
  <si>
    <t xml:space="preserve">ILOSTAT (working time); picos de cosecha del café por encima</t>
  </si>
  <si>
    <t xml:space="preserve">Trabajo infantil</t>
  </si>
  <si>
    <t xml:space="preserve">% menores 5–17 en trabajo infantil</t>
  </si>
  <si>
    <t xml:space="preserve">27%</t>
  </si>
  <si>
    <t xml:space="preserve">5,4%</t>
  </si>
  <si>
    <t xml:space="preserve">4,6%</t>
  </si>
  <si>
    <t xml:space="preserve">2,9%</t>
  </si>
  <si>
    <t xml:space="preserve">≈0%</t>
  </si>
  <si>
    <t xml:space="preserve">Dato</t>
  </si>
  <si>
    <t xml:space="preserve">ILO-UNICEF / encuestas nacionales; café en lista US DOL: VN, BR, CO (infantil)</t>
  </si>
  <si>
    <t xml:space="preserve">Trabajo forzoso</t>
  </si>
  <si>
    <t xml:space="preserve">Esclavitud moderna (por 1.000)</t>
  </si>
  <si>
    <t xml:space="preserve">6,3</t>
  </si>
  <si>
    <t xml:space="preserve">4,1</t>
  </si>
  <si>
    <t xml:space="preserve">5,0</t>
  </si>
  <si>
    <t xml:space="preserve">7,8</t>
  </si>
  <si>
    <t xml:space="preserve">2,3</t>
  </si>
  <si>
    <t xml:space="preserve">Global Slavery Index 2023 (Walk Free); casos de forzoso/migrante en café de BR</t>
  </si>
  <si>
    <t xml:space="preserve">Seguridad y salud</t>
  </si>
  <si>
    <t xml:space="preserve">Accidentes mortales /100.000</t>
  </si>
  <si>
    <t xml:space="preserve">n/d→10*</t>
  </si>
  <si>
    <t xml:space="preserve">≈3</t>
  </si>
  <si>
    <t xml:space="preserve">≈6,5</t>
  </si>
  <si>
    <t xml:space="preserve">≈5,5</t>
  </si>
  <si>
    <t xml:space="preserve">≈2,0</t>
  </si>
  <si>
    <t xml:space="preserve">Dato/proxy</t>
  </si>
  <si>
    <t xml:space="preserve">ILOSTAT SDG 8.8.1; *ET sin dato fiable → proxy agrario alto; agricultura infradeclarada</t>
  </si>
  <si>
    <t xml:space="preserve">Libertad sindical</t>
  </si>
  <si>
    <t xml:space="preserve">Rating ITUC (1–5+)</t>
  </si>
  <si>
    <t xml:space="preserve">5</t>
  </si>
  <si>
    <t xml:space="preserve">ITUC Global Rights Index 2024 (VN: sindicato único; CO: de los peores para sindicalistas)</t>
  </si>
  <si>
    <t xml:space="preserve">Corrupción</t>
  </si>
  <si>
    <t xml:space="preserve">CPI 2024 (0–100)</t>
  </si>
  <si>
    <t xml:space="preserve">38</t>
  </si>
  <si>
    <t xml:space="preserve">41</t>
  </si>
  <si>
    <t xml:space="preserve">35</t>
  </si>
  <si>
    <t xml:space="preserve">37</t>
  </si>
  <si>
    <t xml:space="preserve">55</t>
  </si>
  <si>
    <t xml:space="preserve">Transparency International CPI 2024 (media mundial ≈43)</t>
  </si>
  <si>
    <t xml:space="preserve">Desarrollo econ.</t>
  </si>
  <si>
    <t xml:space="preserve">RNB per cápita Atlas (US$)</t>
  </si>
  <si>
    <t xml:space="preserve">≈1.130</t>
  </si>
  <si>
    <t xml:space="preserve">≈4.490</t>
  </si>
  <si>
    <t xml:space="preserve">≈9.950</t>
  </si>
  <si>
    <t xml:space="preserve">≈7.040</t>
  </si>
  <si>
    <t xml:space="preserve">≈33.410</t>
  </si>
  <si>
    <t xml:space="preserve">Banco Mundial (Atlas). Grupo de renta: baja / media-baja / media-alta / media-alta / alta</t>
  </si>
  <si>
    <t xml:space="preserve">Conflictos</t>
  </si>
  <si>
    <t xml:space="preserve">Conflicto armado (cualitativo)</t>
  </si>
  <si>
    <t xml:space="preserve">Global Peace Index / WGI; ET (secuelas Tigray), CO (grupos armados / posconflicto)</t>
  </si>
  <si>
    <t xml:space="preserve">Celdas azules = datos/estimaciones de entrada. Recalcular con la descarga oficial de cada fuente al publicar. 'Informalidad (% empleo)': ET ≈98% · VN ≈96% · BR ≈56% · CO ≈55% · ES ≈1% (complemento de S2).</t>
  </si>
  <si>
    <t xml:space="preserve">Etiopía
nivel</t>
  </si>
  <si>
    <t xml:space="preserve">Etiopía
factor</t>
  </si>
  <si>
    <t xml:space="preserve">Vietnam
nivel</t>
  </si>
  <si>
    <t xml:space="preserve">Vietnam
factor</t>
  </si>
  <si>
    <t xml:space="preserve">Brasil
nivel</t>
  </si>
  <si>
    <t xml:space="preserve">Brasil
factor</t>
  </si>
  <si>
    <t xml:space="preserve">Colombia
nivel</t>
  </si>
  <si>
    <t xml:space="preserve">Colombia
factor</t>
  </si>
  <si>
    <t xml:space="preserve">España
nivel</t>
  </si>
  <si>
    <t xml:space="preserve">España
factor</t>
  </si>
  <si>
    <t xml:space="preserve">Desarrollo económico</t>
  </si>
  <si>
    <t xml:space="preserve">Conflictos armados</t>
  </si>
  <si>
    <t xml:space="preserve">Nivel = asignado según la rúbrica (Indicadores) sobre los datos (Valores_pais). Factor = fórmula sobre Caracterizacion. Banderas US DOL de café aplicadas en W3 (VN/BR/CO).</t>
  </si>
  <si>
    <t xml:space="preserve">Horas de trabajo — demo del café (variable de actividad)</t>
  </si>
  <si>
    <t xml:space="preserve">horas = coste × cuota de trabajo ÷ salario horario (enfoque económico tipo PSILCA)</t>
  </si>
  <si>
    <t xml:space="preserve">Parámetro (azul = editable)</t>
  </si>
  <si>
    <t xml:space="preserve">Precio café verde FOB (US$/kg)</t>
  </si>
  <si>
    <t xml:space="preserve">ICO/estimación; arábica &gt; robusta (VN)</t>
  </si>
  <si>
    <t xml:space="preserve">Salario horario (US$/h)</t>
  </si>
  <si>
    <t xml:space="preserve">ILOSTAT (proxy agrario/industrial por país)</t>
  </si>
  <si>
    <t xml:space="preserve">Parámetros comunes</t>
  </si>
  <si>
    <t xml:space="preserve">kg verde por kg tostado (merma de tueste ≈16%)</t>
  </si>
  <si>
    <t xml:space="preserve">cuota de trabajo en el cultivo (labor share)</t>
  </si>
  <si>
    <t xml:space="preserve">cuota de trabajo en el tostado (España)</t>
  </si>
  <si>
    <t xml:space="preserve">coste de tostado+envasado (US$/kg, España)</t>
  </si>
  <si>
    <t xml:space="preserve">Horas de trabajo por proceso (h/kg tostado)</t>
  </si>
  <si>
    <t xml:space="preserve">Proceso</t>
  </si>
  <si>
    <t xml:space="preserve">Horas</t>
  </si>
  <si>
    <t xml:space="preserve">Etiopía (cultivo)</t>
  </si>
  <si>
    <t xml:space="preserve">Vietnam (cultivo)</t>
  </si>
  <si>
    <t xml:space="preserve">Brasil (cultivo)</t>
  </si>
  <si>
    <t xml:space="preserve">Colombia (cultivo)</t>
  </si>
  <si>
    <t xml:space="preserve">España (tostado)</t>
  </si>
  <si>
    <t xml:space="preserve">El salario bajísimo de Etiopía convierte el mismo coste de café en muchas más horas de trabajo → 'giro de la pobreza'. No es una medición cronometrada, es la estimación económica horas = coste×cuota÷salario.</t>
  </si>
  <si>
    <t xml:space="preserve">Resultado — horas de riesgo medio (mrh) por subcategoría y banda</t>
  </si>
  <si>
    <t xml:space="preserve">mrh = horas(cultivo)×factor(origen) + horas(tostado)×factor(España). Cada banda = 1 kg de café tostado.</t>
  </si>
  <si>
    <t xml:space="preserve">A · Etiopía</t>
  </si>
  <si>
    <t xml:space="preserve">B · Vietnam</t>
  </si>
  <si>
    <t xml:space="preserve">C · Brasil</t>
  </si>
  <si>
    <t xml:space="preserve">D · Colombia</t>
  </si>
  <si>
    <t xml:space="preserve">Σ</t>
  </si>
  <si>
    <t xml:space="preserve">Índice agregado (ponder. igualitaria) — orientativo</t>
  </si>
  <si>
    <t xml:space="preserve">Lectura: el resultado principal es el DESGLOSE por subcategoría (cada fila), no el agregado (mezcla unidades y exige ponderar). El origen del grano domina frente al tostado en España; Etiopía carga la mayor mochila por el giro de la pobreza + trabajo infantil + conflicto; Colombia destaca por trabajo forzoso y represión sindical. CRIBADO por país, no veredicto sobre empresas.</t>
  </si>
  <si>
    <t xml:space="preserve">Uso en el dataset</t>
  </si>
  <si>
    <t xml:space="preserve">Enlace / consulta</t>
  </si>
  <si>
    <t xml:space="preserve">UNEP/SETAC Guidelines for S-LCA 2020</t>
  </si>
  <si>
    <t xml:space="preserve">Marco: categorías, subcategorías, escala de referencia (Type I)</t>
  </si>
  <si>
    <t xml:space="preserve">lifecycleinitiative.org</t>
  </si>
  <si>
    <t xml:space="preserve">Methodological Sheets 2021 (UNEP)</t>
  </si>
  <si>
    <t xml:space="preserve">Indicadores por subcategoría</t>
  </si>
  <si>
    <t xml:space="preserve">lifecycleinitiative.org (PDF)</t>
  </si>
  <si>
    <t xml:space="preserve">PSILCA (documentación pública)</t>
  </si>
  <si>
    <t xml:space="preserve">Método: horas de trabajo, niveles de riesgo, mrh</t>
  </si>
  <si>
    <t xml:space="preserve">link.springer.com / researchgate</t>
  </si>
  <si>
    <t xml:space="preserve">ILOSTAT (OIT)</t>
  </si>
  <si>
    <t xml:space="preserve">W1 salario, W2 horas, W5 siniestralidad, W6 sindical, informalidad</t>
  </si>
  <si>
    <t xml:space="preserve">ilostat.ilo.org</t>
  </si>
  <si>
    <t xml:space="preserve">Banco Mundial (WDI + WGI)</t>
  </si>
  <si>
    <t xml:space="preserve">S2 RNB per cápita, informalidad; WGI corrupción/estabilidad</t>
  </si>
  <si>
    <t xml:space="preserve">data.worldbank.org</t>
  </si>
  <si>
    <t xml:space="preserve">US DOL — TVPRA List of Goods 2024</t>
  </si>
  <si>
    <t xml:space="preserve">W3/W4 banderas de trabajo infantil/forzoso (café)</t>
  </si>
  <si>
    <t xml:space="preserve">dol.gov/ilab</t>
  </si>
  <si>
    <t xml:space="preserve">Global Slavery Index 2023 (Walk Free)</t>
  </si>
  <si>
    <t xml:space="preserve">W4 prevalencia de esclavitud moderna</t>
  </si>
  <si>
    <t xml:space="preserve">walkfree.org</t>
  </si>
  <si>
    <t xml:space="preserve">Transparency International — CPI 2024</t>
  </si>
  <si>
    <t xml:space="preserve">S1 percepción de corrupción</t>
  </si>
  <si>
    <t xml:space="preserve">transparency.org/cpi</t>
  </si>
  <si>
    <t xml:space="preserve">ITUC Global Rights Index 2024</t>
  </si>
  <si>
    <t xml:space="preserve">W6 derechos laborales / libertad sindical</t>
  </si>
  <si>
    <t xml:space="preserve">ituc-csi.org</t>
  </si>
  <si>
    <t xml:space="preserve">Global Living Wage Coalition / WageIndicator / Fairtrade</t>
  </si>
  <si>
    <t xml:space="preserve">W1 benchmark de salario/renta digna</t>
  </si>
  <si>
    <t xml:space="preserve">globallivingwage.org</t>
  </si>
  <si>
    <t xml:space="preserve">Institute for Economics &amp; Peace — Global Peace Index</t>
  </si>
  <si>
    <t xml:space="preserve">S3 conflicto/paz</t>
  </si>
  <si>
    <t xml:space="preserve">economicsandpeace.org</t>
  </si>
  <si>
    <t xml:space="preserve">Verité — Commodity Atlas: Coffee</t>
  </si>
  <si>
    <t xml:space="preserve">Hotspots sociales del café</t>
  </si>
  <si>
    <t xml:space="preserve">verite.org</t>
  </si>
  <si>
    <t xml:space="preserve">Datos recogidos ago-2026 (CPI 2024, GSI 2023, US DOL 2024). Verificar el último año disponible al publicar.</t>
  </si>
  <si>
    <t xml:space="preserve">Sensibilidad 1 — El giro de la pobreza, aislado</t>
  </si>
  <si>
    <t xml:space="preserve">¿Cuánto del resultado viene del RIESGO y cuánto del artefacto 'horas = coste ÷ salario'? Recalculamos las horas de cultivo con un salario ÚNICO para todos los orígenes y comparamos.</t>
  </si>
  <si>
    <t xml:space="preserve">Salario aplanado (US$/h) — editable:</t>
  </si>
  <si>
    <t xml:space="preserve">(nivel España; iguala a todos los orígenes)</t>
  </si>
  <si>
    <t xml:space="preserve">Banda</t>
  </si>
  <si>
    <t xml:space="preserve">Horas cultivo
reales</t>
  </si>
  <si>
    <t xml:space="preserve">Horas cultivo
aplanadas</t>
  </si>
  <si>
    <t xml:space="preserve">mrh agregado
REAL</t>
  </si>
  <si>
    <t xml:space="preserve">mrh agregado
APLANADO</t>
  </si>
  <si>
    <t xml:space="preserve">Amplificación
(real/aplanado)</t>
  </si>
  <si>
    <t xml:space="preserve">Lectura: con salarios reales, Etiopía multiplica su mochila social frente a la que tendría si allí se cobrara como en España. Ese factor de amplificación ES el 'giro de la pobreza': la métrica carga más horas donde el trabajo es más barato. No es un error — es trabajo humano real por euro —, pero hay que leerlo sabiéndolo, o penalizaría al país pobre por ser pobre. Por eso el resultado se acompaña SIEMPRE de esta sensibilidad.</t>
  </si>
  <si>
    <t xml:space="preserve">Sensibilidad 2 — El índice único depende de la ponderación</t>
  </si>
  <si>
    <t xml:space="preserve">Agregar las 9 subcategorías en un número exige decidir cuánto pesa cada una = juicio de valor. Comparamos ponderación igualitaria vs. una que prioriza trabajo infantil y forzoso (×3).</t>
  </si>
  <si>
    <t xml:space="preserve">Peso
igualitario</t>
  </si>
  <si>
    <t xml:space="preserve">Peso
prioritario</t>
  </si>
  <si>
    <t xml:space="preserve">Índice social agregado por banda (mrh ponderadas)</t>
  </si>
  <si>
    <t xml:space="preserve">Índice
igualitario</t>
  </si>
  <si>
    <t xml:space="preserve">Índice
prioritario</t>
  </si>
  <si>
    <t xml:space="preserve">¿Sube con
prioridad?</t>
  </si>
  <si>
    <t xml:space="preserve">Lectura: al primar trabajo infantil y forzoso, Colombia (con trabajo forzoso muy alto) y Etiopía se separan aún más del resto; las distancias cambian mucho aunque el orden de cabeza aguante. Con productos de riesgo parecido, un cambio de pesos SÍ puede invertir el ranking. Por eso el resultado principal del dataset es el DESGLOSE por subcategoría, no este número único.</t>
  </si>
</sst>
</file>

<file path=xl/styles.xml><?xml version="1.0" encoding="utf-8"?>
<styleSheet xmlns="http://schemas.openxmlformats.org/spreadsheetml/2006/main">
  <numFmts count="6">
    <numFmt numFmtId="164" formatCode="General"/>
    <numFmt numFmtId="165" formatCode="#,##0.000"/>
    <numFmt numFmtId="166" formatCode="#,##0.00"/>
    <numFmt numFmtId="167" formatCode="#,##0.0"/>
    <numFmt numFmtId="168" formatCode="#,##0.0\x"/>
    <numFmt numFmtId="169" formatCode="#,##0.00\x"/>
  </numFmts>
  <fonts count="12">
    <font>
      <sz val="11"/>
      <color theme="1"/>
      <name val="Calibri"/>
      <family val="2"/>
      <charset val="1"/>
    </font>
    <font>
      <sz val="10"/>
      <name val="Arial"/>
      <family val="0"/>
    </font>
    <font>
      <sz val="10"/>
      <name val="Arial"/>
      <family val="0"/>
    </font>
    <font>
      <sz val="10"/>
      <name val="Arial"/>
      <family val="0"/>
    </font>
    <font>
      <b val="true"/>
      <sz val="16"/>
      <color rgb="FF1F3B2C"/>
      <name val="Arial"/>
      <family val="0"/>
      <charset val="1"/>
    </font>
    <font>
      <i val="true"/>
      <sz val="10"/>
      <color rgb="FF4A4A4A"/>
      <name val="Arial"/>
      <family val="0"/>
      <charset val="1"/>
    </font>
    <font>
      <b val="true"/>
      <sz val="11"/>
      <color rgb="FF1F3B2C"/>
      <name val="Arial"/>
      <family val="0"/>
      <charset val="1"/>
    </font>
    <font>
      <sz val="10"/>
      <color rgb="FF222222"/>
      <name val="Arial"/>
      <family val="0"/>
      <charset val="1"/>
    </font>
    <font>
      <b val="true"/>
      <sz val="10"/>
      <color rgb="FFFFFFFF"/>
      <name val="Arial"/>
      <family val="0"/>
      <charset val="1"/>
    </font>
    <font>
      <b val="true"/>
      <sz val="10"/>
      <color rgb="FF222222"/>
      <name val="Arial"/>
      <family val="0"/>
      <charset val="1"/>
    </font>
    <font>
      <i val="true"/>
      <sz val="9"/>
      <color rgb="FF6A6A6A"/>
      <name val="Arial"/>
      <family val="0"/>
      <charset val="1"/>
    </font>
    <font>
      <sz val="10"/>
      <color rgb="FF0000FF"/>
      <name val="Arial"/>
      <family val="0"/>
      <charset val="1"/>
    </font>
  </fonts>
  <fills count="11">
    <fill>
      <patternFill patternType="none"/>
    </fill>
    <fill>
      <patternFill patternType="gray125"/>
    </fill>
    <fill>
      <patternFill patternType="solid">
        <fgColor rgb="FF1F3B2C"/>
        <bgColor rgb="FF222222"/>
      </patternFill>
    </fill>
    <fill>
      <patternFill patternType="solid">
        <fgColor rgb="FFC6E7C6"/>
        <bgColor rgb="FFE0E0E0"/>
      </patternFill>
    </fill>
    <fill>
      <patternFill patternType="solid">
        <fgColor rgb="FFE5F2CC"/>
        <bgColor rgb="FFEDE7DA"/>
      </patternFill>
    </fill>
    <fill>
      <patternFill patternType="solid">
        <fgColor rgb="FFFFF2CC"/>
        <bgColor rgb="FFFFFDE7"/>
      </patternFill>
    </fill>
    <fill>
      <patternFill patternType="solid">
        <fgColor rgb="FFFADBB0"/>
        <bgColor rgb="FFEDE7DA"/>
      </patternFill>
    </fill>
    <fill>
      <patternFill patternType="solid">
        <fgColor rgb="FFF4C2C2"/>
        <bgColor rgb="FFFADBB0"/>
      </patternFill>
    </fill>
    <fill>
      <patternFill patternType="solid">
        <fgColor rgb="FFE0E0E0"/>
        <bgColor rgb="FFEDE7DA"/>
      </patternFill>
    </fill>
    <fill>
      <patternFill patternType="solid">
        <fgColor rgb="FFFFFDE7"/>
        <bgColor rgb="FFFFFFFF"/>
      </patternFill>
    </fill>
    <fill>
      <patternFill patternType="solid">
        <fgColor rgb="FFEDE7DA"/>
        <bgColor rgb="FFE0E0E0"/>
      </patternFill>
    </fill>
  </fills>
  <borders count="2">
    <border diagonalUp="false" diagonalDown="false">
      <left/>
      <right/>
      <top/>
      <bottom/>
      <diagonal/>
    </border>
    <border diagonalUp="false" diagonalDown="false">
      <left style="thin">
        <color rgb="FFC8C8C8"/>
      </left>
      <right style="thin">
        <color rgb="FFC8C8C8"/>
      </right>
      <top style="thin">
        <color rgb="FFC8C8C8"/>
      </top>
      <bottom style="thin">
        <color rgb="FFC8C8C8"/>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7" fillId="4" borderId="1" xfId="0" applyFont="true" applyBorder="true" applyAlignment="true" applyProtection="false">
      <alignment horizontal="center" vertical="center" textRotation="0" wrapText="true" indent="0" shrinkToFit="false"/>
      <protection locked="true" hidden="false"/>
    </xf>
    <xf numFmtId="164" fontId="7" fillId="5" borderId="1" xfId="0" applyFont="true" applyBorder="true" applyAlignment="true" applyProtection="false">
      <alignment horizontal="center" vertical="center" textRotation="0" wrapText="true" indent="0" shrinkToFit="false"/>
      <protection locked="true" hidden="false"/>
    </xf>
    <xf numFmtId="164" fontId="7" fillId="6" borderId="1" xfId="0" applyFont="true" applyBorder="true" applyAlignment="true" applyProtection="false">
      <alignment horizontal="center" vertical="center" textRotation="0" wrapText="true" indent="0" shrinkToFit="false"/>
      <protection locked="true" hidden="false"/>
    </xf>
    <xf numFmtId="164" fontId="7" fillId="7" borderId="1" xfId="0" applyFont="true" applyBorder="true" applyAlignment="true" applyProtection="false">
      <alignment horizontal="center" vertical="center" textRotation="0" wrapText="true" indent="0" shrinkToFit="false"/>
      <protection locked="true" hidden="false"/>
    </xf>
    <xf numFmtId="164" fontId="7" fillId="8" borderId="1"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true" applyAlignment="true" applyProtection="false">
      <alignment horizontal="general" vertical="bottom" textRotation="0" wrapText="false" indent="0" shrinkToFit="false"/>
      <protection locked="true" hidden="false"/>
    </xf>
    <xf numFmtId="164" fontId="11" fillId="9" borderId="1"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left" vertical="center" textRotation="0" wrapText="true" indent="0" shrinkToFit="false"/>
      <protection locked="true" hidden="false"/>
    </xf>
    <xf numFmtId="165" fontId="7" fillId="0" borderId="1" xfId="0" applyFont="true" applyBorder="true" applyAlignment="true" applyProtection="false">
      <alignment horizontal="center" vertical="center" textRotation="0" wrapText="true" indent="0" shrinkToFit="false"/>
      <protection locked="true" hidden="false"/>
    </xf>
    <xf numFmtId="166" fontId="7" fillId="0" borderId="1" xfId="0" applyFont="true" applyBorder="true" applyAlignment="true" applyProtection="false">
      <alignment horizontal="center" vertical="center" textRotation="0" wrapText="true" indent="0" shrinkToFit="false"/>
      <protection locked="true" hidden="false"/>
    </xf>
    <xf numFmtId="164" fontId="9" fillId="10" borderId="1" xfId="0" applyFont="true" applyBorder="true" applyAlignment="true" applyProtection="false">
      <alignment horizontal="left" vertical="center" textRotation="0" wrapText="true" indent="0" shrinkToFit="false"/>
      <protection locked="true" hidden="false"/>
    </xf>
    <xf numFmtId="167" fontId="9" fillId="10" borderId="1"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left" vertical="center"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7" fontId="7" fillId="0" borderId="1" xfId="0" applyFont="true" applyBorder="true" applyAlignment="true" applyProtection="false">
      <alignment horizontal="center" vertical="center" textRotation="0" wrapText="true" indent="0" shrinkToFit="false"/>
      <protection locked="true" hidden="false"/>
    </xf>
    <xf numFmtId="168" fontId="9" fillId="0" borderId="1"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7" fontId="9" fillId="0" borderId="1" xfId="0" applyFont="true" applyBorder="true" applyAlignment="true" applyProtection="false">
      <alignment horizontal="center" vertical="center" textRotation="0" wrapText="true" indent="0" shrinkToFit="false"/>
      <protection locked="true" hidden="false"/>
    </xf>
    <xf numFmtId="169" fontId="7" fillId="0"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8C8C8"/>
      <rgbColor rgb="FF808080"/>
      <rgbColor rgb="FF9999FF"/>
      <rgbColor rgb="FF993366"/>
      <rgbColor rgb="FFFFFDE7"/>
      <rgbColor rgb="FFC6E7C6"/>
      <rgbColor rgb="FF660066"/>
      <rgbColor rgb="FFFF8080"/>
      <rgbColor rgb="FF0066CC"/>
      <rgbColor rgb="FFE0E0E0"/>
      <rgbColor rgb="FF000080"/>
      <rgbColor rgb="FFFF00FF"/>
      <rgbColor rgb="FFFFFF00"/>
      <rgbColor rgb="FF00FFFF"/>
      <rgbColor rgb="FF800080"/>
      <rgbColor rgb="FF800000"/>
      <rgbColor rgb="FF008080"/>
      <rgbColor rgb="FF0000FF"/>
      <rgbColor rgb="FF00CCFF"/>
      <rgbColor rgb="FFEDE7DA"/>
      <rgbColor rgb="FFE5F2CC"/>
      <rgbColor rgb="FFFFF2CC"/>
      <rgbColor rgb="FF99CCFF"/>
      <rgbColor rgb="FFF4C2C2"/>
      <rgbColor rgb="FFCC99FF"/>
      <rgbColor rgb="FFFADBB0"/>
      <rgbColor rgb="FF3366FF"/>
      <rgbColor rgb="FF33CCCC"/>
      <rgbColor rgb="FF99CC00"/>
      <rgbColor rgb="FFFFCC00"/>
      <rgbColor rgb="FFFF9900"/>
      <rgbColor rgb="FFFF6600"/>
      <rgbColor rgb="FF6A6A6A"/>
      <rgbColor rgb="FF969696"/>
      <rgbColor rgb="FF003366"/>
      <rgbColor rgb="FF339966"/>
      <rgbColor rgb="FF003300"/>
      <rgbColor rgb="FF222222"/>
      <rgbColor rgb="FF993300"/>
      <rgbColor rgb="FF993366"/>
      <rgbColor rgb="FF4A4A4A"/>
      <rgbColor rgb="FF1F3B2C"/>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B2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
    <col collapsed="false" customWidth="true" hidden="false" outlineLevel="0" max="2" min="2" style="1" width="105"/>
  </cols>
  <sheetData>
    <row r="2" customFormat="false" ht="19.5" hidden="false" customHeight="true" outlineLevel="0" collapsed="false">
      <c r="B2" s="2" t="s">
        <v>0</v>
      </c>
    </row>
    <row r="3" customFormat="false" ht="23.25" hidden="false" customHeight="true" outlineLevel="0" collapsed="false">
      <c r="B3" s="3" t="s">
        <v>1</v>
      </c>
    </row>
    <row r="5" customFormat="false" ht="15" hidden="false" customHeight="true" outlineLevel="0" collapsed="false">
      <c r="B5" s="4" t="s">
        <v>2</v>
      </c>
    </row>
    <row r="6" customFormat="false" ht="55.5" hidden="false" customHeight="true" outlineLevel="0" collapsed="false">
      <c r="B6" s="5" t="s">
        <v>3</v>
      </c>
    </row>
    <row r="8" customFormat="false" ht="15" hidden="false" customHeight="true" outlineLevel="0" collapsed="false">
      <c r="B8" s="4" t="s">
        <v>4</v>
      </c>
    </row>
    <row r="9" customFormat="false" ht="27.75" hidden="false" customHeight="true" outlineLevel="0" collapsed="false">
      <c r="B9" s="5" t="s">
        <v>5</v>
      </c>
    </row>
    <row r="10" customFormat="false" ht="27.75" hidden="false" customHeight="true" outlineLevel="0" collapsed="false">
      <c r="B10" s="5" t="s">
        <v>6</v>
      </c>
    </row>
    <row r="11" customFormat="false" ht="27.75" hidden="false" customHeight="true" outlineLevel="0" collapsed="false">
      <c r="B11" s="5" t="s">
        <v>7</v>
      </c>
    </row>
    <row r="13" customFormat="false" ht="15" hidden="false" customHeight="true" outlineLevel="0" collapsed="false">
      <c r="B13" s="4" t="s">
        <v>8</v>
      </c>
    </row>
    <row r="14" customFormat="false" ht="13.5" hidden="false" customHeight="true" outlineLevel="0" collapsed="false">
      <c r="B14" s="5" t="s">
        <v>9</v>
      </c>
    </row>
    <row r="15" customFormat="false" ht="27.75" hidden="false" customHeight="true" outlineLevel="0" collapsed="false">
      <c r="B15" s="5" t="s">
        <v>10</v>
      </c>
    </row>
    <row r="16" customFormat="false" ht="13.5" hidden="false" customHeight="true" outlineLevel="0" collapsed="false">
      <c r="B16" s="5" t="s">
        <v>11</v>
      </c>
    </row>
    <row r="17" customFormat="false" ht="13.5" hidden="false" customHeight="true" outlineLevel="0" collapsed="false">
      <c r="B17" s="5" t="s">
        <v>12</v>
      </c>
    </row>
    <row r="18" customFormat="false" ht="13.5" hidden="false" customHeight="true" outlineLevel="0" collapsed="false">
      <c r="B18" s="5" t="s">
        <v>13</v>
      </c>
    </row>
    <row r="19" customFormat="false" ht="13.5" hidden="false" customHeight="true" outlineLevel="0" collapsed="false">
      <c r="B19" s="5" t="s">
        <v>14</v>
      </c>
    </row>
    <row r="20" customFormat="false" ht="13.5" hidden="false" customHeight="true" outlineLevel="0" collapsed="false">
      <c r="B20" s="5" t="s">
        <v>15</v>
      </c>
    </row>
    <row r="22" customFormat="false" ht="15" hidden="false" customHeight="true" outlineLevel="0" collapsed="false">
      <c r="B22" s="4" t="s">
        <v>16</v>
      </c>
    </row>
    <row r="23" customFormat="false" ht="27.75" hidden="false" customHeight="true" outlineLevel="0" collapsed="false">
      <c r="B23" s="5" t="s">
        <v>17</v>
      </c>
    </row>
    <row r="24" customFormat="false" ht="27.75" hidden="false" customHeight="true" outlineLevel="0" collapsed="false">
      <c r="B24" s="5" t="s">
        <v>18</v>
      </c>
    </row>
    <row r="26" customFormat="false" ht="15" hidden="false" customHeight="true" outlineLevel="0" collapsed="false">
      <c r="B26" s="4" t="s">
        <v>19</v>
      </c>
    </row>
    <row r="27" customFormat="false" ht="69.75" hidden="false" customHeight="true" outlineLevel="0" collapsed="false">
      <c r="B27" s="5" t="s">
        <v>20</v>
      </c>
    </row>
    <row r="28" customFormat="false" ht="42" hidden="false" customHeight="true" outlineLevel="0" collapsed="false">
      <c r="B28" s="5" t="s">
        <v>21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16"/>
    <col collapsed="false" customWidth="true" hidden="false" outlineLevel="0" max="2" min="2" style="1" width="12"/>
    <col collapsed="false" customWidth="true" hidden="false" outlineLevel="0" max="3" min="3" style="1" width="70"/>
  </cols>
  <sheetData>
    <row r="1" customFormat="false" ht="15" hidden="false" customHeight="true" outlineLevel="0" collapsed="false">
      <c r="A1" s="4" t="s">
        <v>22</v>
      </c>
    </row>
    <row r="3" customFormat="false" ht="15" hidden="false" customHeight="true" outlineLevel="0" collapsed="false">
      <c r="A3" s="6" t="s">
        <v>23</v>
      </c>
      <c r="B3" s="6" t="s">
        <v>24</v>
      </c>
      <c r="C3" s="6" t="s">
        <v>25</v>
      </c>
    </row>
    <row r="4" customFormat="false" ht="15" hidden="false" customHeight="true" outlineLevel="0" collapsed="false">
      <c r="A4" s="7" t="s">
        <v>26</v>
      </c>
      <c r="B4" s="8" t="n">
        <v>0.01</v>
      </c>
      <c r="C4" s="9" t="s">
        <v>27</v>
      </c>
    </row>
    <row r="5" customFormat="false" ht="15" hidden="false" customHeight="true" outlineLevel="0" collapsed="false">
      <c r="A5" s="10" t="s">
        <v>28</v>
      </c>
      <c r="B5" s="8" t="n">
        <v>0.1</v>
      </c>
      <c r="C5" s="9" t="s">
        <v>29</v>
      </c>
    </row>
    <row r="6" customFormat="false" ht="15" hidden="false" customHeight="true" outlineLevel="0" collapsed="false">
      <c r="A6" s="11" t="s">
        <v>30</v>
      </c>
      <c r="B6" s="8" t="n">
        <v>1</v>
      </c>
      <c r="C6" s="9" t="s">
        <v>31</v>
      </c>
    </row>
    <row r="7" customFormat="false" ht="15" hidden="false" customHeight="true" outlineLevel="0" collapsed="false">
      <c r="A7" s="12" t="s">
        <v>32</v>
      </c>
      <c r="B7" s="8" t="n">
        <v>10</v>
      </c>
      <c r="C7" s="9" t="s">
        <v>33</v>
      </c>
    </row>
    <row r="8" customFormat="false" ht="15" hidden="false" customHeight="true" outlineLevel="0" collapsed="false">
      <c r="A8" s="13" t="s">
        <v>34</v>
      </c>
      <c r="B8" s="8" t="n">
        <v>100</v>
      </c>
      <c r="C8" s="9" t="s">
        <v>35</v>
      </c>
    </row>
    <row r="9" customFormat="false" ht="15" hidden="false" customHeight="true" outlineLevel="0" collapsed="false">
      <c r="A9" s="14" t="s">
        <v>36</v>
      </c>
      <c r="B9" s="8" t="s">
        <v>37</v>
      </c>
      <c r="C9" s="9" t="s">
        <v>38</v>
      </c>
    </row>
    <row r="11" customFormat="false" ht="21.75" hidden="false" customHeight="true" outlineLevel="0" collapsed="false">
      <c r="A11" s="15" t="s">
        <v>39</v>
      </c>
      <c r="B11" s="15"/>
      <c r="C11" s="15"/>
    </row>
  </sheetData>
  <mergeCells count="1">
    <mergeCell ref="A11:C1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13"/>
    <col collapsed="false" customWidth="true" hidden="false" outlineLevel="0" max="3" min="3" style="1" width="26"/>
    <col collapsed="false" customWidth="true" hidden="false" outlineLevel="0" max="4" min="4" style="1" width="34"/>
    <col collapsed="false" customWidth="true" hidden="false" outlineLevel="0" max="5" min="5" style="1" width="14"/>
    <col collapsed="false" customWidth="true" hidden="false" outlineLevel="0" max="6" min="6" style="1" width="30"/>
    <col collapsed="false" customWidth="true" hidden="false" outlineLevel="0" max="7" min="7" style="1" width="14"/>
    <col collapsed="false" customWidth="true" hidden="false" outlineLevel="0" max="10" min="8" style="1" width="12"/>
    <col collapsed="false" customWidth="true" hidden="false" outlineLevel="0" max="11" min="11" style="1" width="14"/>
  </cols>
  <sheetData>
    <row r="1" customFormat="false" ht="23.25" hidden="false" customHeight="true" outlineLevel="0" collapsed="false">
      <c r="A1" s="6" t="s">
        <v>40</v>
      </c>
      <c r="B1" s="6" t="s">
        <v>41</v>
      </c>
      <c r="C1" s="6" t="s">
        <v>42</v>
      </c>
      <c r="D1" s="6" t="s">
        <v>43</v>
      </c>
      <c r="E1" s="6" t="s">
        <v>44</v>
      </c>
      <c r="F1" s="6" t="s">
        <v>45</v>
      </c>
      <c r="G1" s="6" t="s">
        <v>46</v>
      </c>
      <c r="H1" s="6" t="s">
        <v>28</v>
      </c>
      <c r="I1" s="6" t="s">
        <v>30</v>
      </c>
      <c r="J1" s="6" t="s">
        <v>32</v>
      </c>
      <c r="K1" s="6" t="s">
        <v>34</v>
      </c>
    </row>
    <row r="2" customFormat="false" ht="42" hidden="false" customHeight="true" outlineLevel="0" collapsed="false">
      <c r="A2" s="16" t="s">
        <v>47</v>
      </c>
      <c r="B2" s="9" t="s">
        <v>48</v>
      </c>
      <c r="C2" s="9" t="s">
        <v>49</v>
      </c>
      <c r="D2" s="9" t="s">
        <v>50</v>
      </c>
      <c r="E2" s="16" t="s">
        <v>51</v>
      </c>
      <c r="F2" s="9" t="s">
        <v>52</v>
      </c>
      <c r="G2" s="16" t="s">
        <v>53</v>
      </c>
      <c r="H2" s="16" t="s">
        <v>54</v>
      </c>
      <c r="I2" s="16" t="s">
        <v>55</v>
      </c>
      <c r="J2" s="16" t="s">
        <v>56</v>
      </c>
      <c r="K2" s="16" t="s">
        <v>57</v>
      </c>
    </row>
    <row r="3" customFormat="false" ht="42" hidden="false" customHeight="true" outlineLevel="0" collapsed="false">
      <c r="A3" s="16" t="s">
        <v>58</v>
      </c>
      <c r="B3" s="9" t="s">
        <v>48</v>
      </c>
      <c r="C3" s="9" t="s">
        <v>59</v>
      </c>
      <c r="D3" s="9" t="s">
        <v>60</v>
      </c>
      <c r="E3" s="16" t="s">
        <v>51</v>
      </c>
      <c r="F3" s="9" t="s">
        <v>61</v>
      </c>
      <c r="G3" s="16" t="s">
        <v>62</v>
      </c>
      <c r="H3" s="16" t="s">
        <v>63</v>
      </c>
      <c r="I3" s="16" t="s">
        <v>64</v>
      </c>
      <c r="J3" s="16" t="s">
        <v>65</v>
      </c>
      <c r="K3" s="16" t="s">
        <v>66</v>
      </c>
    </row>
    <row r="4" customFormat="false" ht="42" hidden="false" customHeight="true" outlineLevel="0" collapsed="false">
      <c r="A4" s="16" t="s">
        <v>67</v>
      </c>
      <c r="B4" s="9" t="s">
        <v>48</v>
      </c>
      <c r="C4" s="9" t="s">
        <v>68</v>
      </c>
      <c r="D4" s="9" t="s">
        <v>69</v>
      </c>
      <c r="E4" s="16" t="s">
        <v>51</v>
      </c>
      <c r="F4" s="9" t="s">
        <v>70</v>
      </c>
      <c r="G4" s="16" t="s">
        <v>71</v>
      </c>
      <c r="H4" s="16" t="s">
        <v>72</v>
      </c>
      <c r="I4" s="16" t="s">
        <v>63</v>
      </c>
      <c r="J4" s="16" t="s">
        <v>73</v>
      </c>
      <c r="K4" s="16" t="s">
        <v>74</v>
      </c>
    </row>
    <row r="5" customFormat="false" ht="42" hidden="false" customHeight="true" outlineLevel="0" collapsed="false">
      <c r="A5" s="16" t="s">
        <v>75</v>
      </c>
      <c r="B5" s="9" t="s">
        <v>48</v>
      </c>
      <c r="C5" s="9" t="s">
        <v>76</v>
      </c>
      <c r="D5" s="9" t="s">
        <v>77</v>
      </c>
      <c r="E5" s="16" t="s">
        <v>78</v>
      </c>
      <c r="F5" s="9" t="s">
        <v>79</v>
      </c>
      <c r="G5" s="16" t="s">
        <v>80</v>
      </c>
      <c r="H5" s="16" t="s">
        <v>81</v>
      </c>
      <c r="I5" s="16" t="s">
        <v>82</v>
      </c>
      <c r="J5" s="16" t="s">
        <v>83</v>
      </c>
      <c r="K5" s="16" t="s">
        <v>84</v>
      </c>
    </row>
    <row r="6" customFormat="false" ht="42" hidden="false" customHeight="true" outlineLevel="0" collapsed="false">
      <c r="A6" s="16" t="s">
        <v>85</v>
      </c>
      <c r="B6" s="9" t="s">
        <v>48</v>
      </c>
      <c r="C6" s="9" t="s">
        <v>86</v>
      </c>
      <c r="D6" s="9" t="s">
        <v>87</v>
      </c>
      <c r="E6" s="16" t="s">
        <v>88</v>
      </c>
      <c r="F6" s="9" t="s">
        <v>89</v>
      </c>
      <c r="G6" s="16" t="s">
        <v>90</v>
      </c>
      <c r="H6" s="16" t="s">
        <v>91</v>
      </c>
      <c r="I6" s="16" t="s">
        <v>92</v>
      </c>
      <c r="J6" s="16" t="s">
        <v>93</v>
      </c>
      <c r="K6" s="16" t="s">
        <v>94</v>
      </c>
    </row>
    <row r="7" customFormat="false" ht="42" hidden="false" customHeight="true" outlineLevel="0" collapsed="false">
      <c r="A7" s="16" t="s">
        <v>95</v>
      </c>
      <c r="B7" s="9" t="s">
        <v>48</v>
      </c>
      <c r="C7" s="9" t="s">
        <v>96</v>
      </c>
      <c r="D7" s="9" t="s">
        <v>97</v>
      </c>
      <c r="E7" s="16" t="s">
        <v>98</v>
      </c>
      <c r="F7" s="9" t="s">
        <v>99</v>
      </c>
      <c r="G7" s="16" t="s">
        <v>100</v>
      </c>
      <c r="H7" s="16" t="s">
        <v>101</v>
      </c>
      <c r="I7" s="16" t="s">
        <v>102</v>
      </c>
      <c r="J7" s="16" t="s">
        <v>103</v>
      </c>
      <c r="K7" s="16" t="s">
        <v>104</v>
      </c>
    </row>
    <row r="8" customFormat="false" ht="42" hidden="false" customHeight="true" outlineLevel="0" collapsed="false">
      <c r="A8" s="16" t="s">
        <v>105</v>
      </c>
      <c r="B8" s="9" t="s">
        <v>106</v>
      </c>
      <c r="C8" s="9" t="s">
        <v>107</v>
      </c>
      <c r="D8" s="9" t="s">
        <v>108</v>
      </c>
      <c r="E8" s="16" t="s">
        <v>109</v>
      </c>
      <c r="F8" s="9" t="s">
        <v>110</v>
      </c>
      <c r="G8" s="16" t="s">
        <v>111</v>
      </c>
      <c r="H8" s="16" t="s">
        <v>112</v>
      </c>
      <c r="I8" s="16" t="s">
        <v>113</v>
      </c>
      <c r="J8" s="16" t="s">
        <v>114</v>
      </c>
      <c r="K8" s="16" t="s">
        <v>115</v>
      </c>
    </row>
    <row r="9" customFormat="false" ht="42" hidden="false" customHeight="true" outlineLevel="0" collapsed="false">
      <c r="A9" s="16" t="s">
        <v>116</v>
      </c>
      <c r="B9" s="9" t="s">
        <v>106</v>
      </c>
      <c r="C9" s="9" t="s">
        <v>117</v>
      </c>
      <c r="D9" s="9" t="s">
        <v>118</v>
      </c>
      <c r="E9" s="16" t="s">
        <v>119</v>
      </c>
      <c r="F9" s="9" t="s">
        <v>120</v>
      </c>
      <c r="G9" s="16" t="s">
        <v>121</v>
      </c>
      <c r="H9" s="16" t="s">
        <v>122</v>
      </c>
      <c r="I9" s="16" t="s">
        <v>123</v>
      </c>
      <c r="J9" s="16" t="s">
        <v>124</v>
      </c>
      <c r="K9" s="16" t="s">
        <v>125</v>
      </c>
    </row>
    <row r="10" customFormat="false" ht="42" hidden="false" customHeight="true" outlineLevel="0" collapsed="false">
      <c r="A10" s="16" t="s">
        <v>126</v>
      </c>
      <c r="B10" s="9" t="s">
        <v>106</v>
      </c>
      <c r="C10" s="9" t="s">
        <v>127</v>
      </c>
      <c r="D10" s="9" t="s">
        <v>128</v>
      </c>
      <c r="E10" s="16" t="s">
        <v>129</v>
      </c>
      <c r="F10" s="9" t="s">
        <v>130</v>
      </c>
      <c r="G10" s="16" t="s">
        <v>131</v>
      </c>
      <c r="H10" s="16" t="s">
        <v>132</v>
      </c>
      <c r="I10" s="16" t="s">
        <v>133</v>
      </c>
      <c r="J10" s="16" t="s">
        <v>134</v>
      </c>
      <c r="K10" s="16" t="s">
        <v>135</v>
      </c>
    </row>
    <row r="12" customFormat="false" ht="15" hidden="false" customHeight="true" outlineLevel="0" collapsed="false">
      <c r="A12" s="17" t="s">
        <v>136</v>
      </c>
      <c r="B12" s="17"/>
      <c r="C12" s="17"/>
      <c r="D12" s="17"/>
      <c r="E12" s="17"/>
      <c r="F12" s="17"/>
      <c r="G12" s="17"/>
      <c r="H12" s="17"/>
      <c r="I12" s="17"/>
      <c r="J12" s="17"/>
      <c r="K12" s="17"/>
    </row>
  </sheetData>
  <mergeCells count="1">
    <mergeCell ref="A12:K1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24"/>
    <col collapsed="false" customWidth="true" hidden="false" outlineLevel="0" max="3" min="3" style="1" width="26"/>
    <col collapsed="false" customWidth="true" hidden="false" outlineLevel="0" max="8" min="4" style="1" width="11"/>
    <col collapsed="false" customWidth="true" hidden="false" outlineLevel="0" max="9" min="9" style="1" width="13"/>
    <col collapsed="false" customWidth="true" hidden="false" outlineLevel="0" max="10" min="10" style="1" width="40"/>
  </cols>
  <sheetData>
    <row r="1" customFormat="false" ht="15" hidden="false" customHeight="true" outlineLevel="0" collapsed="false">
      <c r="A1" s="6" t="s">
        <v>40</v>
      </c>
      <c r="B1" s="6" t="s">
        <v>137</v>
      </c>
      <c r="C1" s="6" t="s">
        <v>138</v>
      </c>
      <c r="D1" s="6" t="s">
        <v>139</v>
      </c>
      <c r="E1" s="6" t="s">
        <v>140</v>
      </c>
      <c r="F1" s="6" t="s">
        <v>141</v>
      </c>
      <c r="G1" s="6" t="s">
        <v>142</v>
      </c>
      <c r="H1" s="6" t="s">
        <v>143</v>
      </c>
      <c r="I1" s="6" t="s">
        <v>144</v>
      </c>
      <c r="J1" s="6" t="s">
        <v>145</v>
      </c>
    </row>
    <row r="2" customFormat="false" ht="30" hidden="false" customHeight="true" outlineLevel="0" collapsed="false">
      <c r="A2" s="16" t="s">
        <v>47</v>
      </c>
      <c r="B2" s="9" t="s">
        <v>146</v>
      </c>
      <c r="C2" s="9" t="s">
        <v>147</v>
      </c>
      <c r="D2" s="18" t="s">
        <v>148</v>
      </c>
      <c r="E2" s="18" t="s">
        <v>149</v>
      </c>
      <c r="F2" s="18" t="s">
        <v>150</v>
      </c>
      <c r="G2" s="18" t="s">
        <v>149</v>
      </c>
      <c r="H2" s="18" t="s">
        <v>151</v>
      </c>
      <c r="I2" s="16" t="s">
        <v>152</v>
      </c>
      <c r="J2" s="9" t="s">
        <v>153</v>
      </c>
    </row>
    <row r="3" customFormat="false" ht="30" hidden="false" customHeight="true" outlineLevel="0" collapsed="false">
      <c r="A3" s="16" t="s">
        <v>58</v>
      </c>
      <c r="B3" s="9" t="s">
        <v>154</v>
      </c>
      <c r="C3" s="9" t="s">
        <v>155</v>
      </c>
      <c r="D3" s="18" t="s">
        <v>156</v>
      </c>
      <c r="E3" s="18" t="s">
        <v>157</v>
      </c>
      <c r="F3" s="18" t="s">
        <v>158</v>
      </c>
      <c r="G3" s="18" t="s">
        <v>159</v>
      </c>
      <c r="H3" s="18" t="s">
        <v>160</v>
      </c>
      <c r="I3" s="16" t="s">
        <v>161</v>
      </c>
      <c r="J3" s="9" t="s">
        <v>162</v>
      </c>
    </row>
    <row r="4" customFormat="false" ht="30" hidden="false" customHeight="true" outlineLevel="0" collapsed="false">
      <c r="A4" s="16" t="s">
        <v>67</v>
      </c>
      <c r="B4" s="9" t="s">
        <v>163</v>
      </c>
      <c r="C4" s="9" t="s">
        <v>164</v>
      </c>
      <c r="D4" s="18" t="s">
        <v>165</v>
      </c>
      <c r="E4" s="18" t="s">
        <v>166</v>
      </c>
      <c r="F4" s="18" t="s">
        <v>167</v>
      </c>
      <c r="G4" s="18" t="s">
        <v>168</v>
      </c>
      <c r="H4" s="18" t="s">
        <v>169</v>
      </c>
      <c r="I4" s="16" t="s">
        <v>170</v>
      </c>
      <c r="J4" s="9" t="s">
        <v>171</v>
      </c>
    </row>
    <row r="5" customFormat="false" ht="30" hidden="false" customHeight="true" outlineLevel="0" collapsed="false">
      <c r="A5" s="16" t="s">
        <v>75</v>
      </c>
      <c r="B5" s="9" t="s">
        <v>172</v>
      </c>
      <c r="C5" s="9" t="s">
        <v>173</v>
      </c>
      <c r="D5" s="18" t="s">
        <v>174</v>
      </c>
      <c r="E5" s="18" t="s">
        <v>175</v>
      </c>
      <c r="F5" s="18" t="s">
        <v>176</v>
      </c>
      <c r="G5" s="18" t="s">
        <v>177</v>
      </c>
      <c r="H5" s="18" t="s">
        <v>178</v>
      </c>
      <c r="I5" s="16" t="s">
        <v>170</v>
      </c>
      <c r="J5" s="9" t="s">
        <v>179</v>
      </c>
    </row>
    <row r="6" customFormat="false" ht="30" hidden="false" customHeight="true" outlineLevel="0" collapsed="false">
      <c r="A6" s="16" t="s">
        <v>85</v>
      </c>
      <c r="B6" s="9" t="s">
        <v>180</v>
      </c>
      <c r="C6" s="9" t="s">
        <v>181</v>
      </c>
      <c r="D6" s="18" t="s">
        <v>182</v>
      </c>
      <c r="E6" s="18" t="s">
        <v>183</v>
      </c>
      <c r="F6" s="18" t="s">
        <v>184</v>
      </c>
      <c r="G6" s="18" t="s">
        <v>185</v>
      </c>
      <c r="H6" s="18" t="s">
        <v>186</v>
      </c>
      <c r="I6" s="16" t="s">
        <v>187</v>
      </c>
      <c r="J6" s="9" t="s">
        <v>188</v>
      </c>
    </row>
    <row r="7" customFormat="false" ht="30" hidden="false" customHeight="true" outlineLevel="0" collapsed="false">
      <c r="A7" s="16" t="s">
        <v>95</v>
      </c>
      <c r="B7" s="9" t="s">
        <v>189</v>
      </c>
      <c r="C7" s="9" t="s">
        <v>190</v>
      </c>
      <c r="D7" s="18" t="s">
        <v>103</v>
      </c>
      <c r="E7" s="18" t="s">
        <v>103</v>
      </c>
      <c r="F7" s="18" t="s">
        <v>102</v>
      </c>
      <c r="G7" s="18" t="s">
        <v>191</v>
      </c>
      <c r="H7" s="18" t="s">
        <v>102</v>
      </c>
      <c r="I7" s="16" t="s">
        <v>170</v>
      </c>
      <c r="J7" s="9" t="s">
        <v>192</v>
      </c>
    </row>
    <row r="8" customFormat="false" ht="30" hidden="false" customHeight="true" outlineLevel="0" collapsed="false">
      <c r="A8" s="16" t="s">
        <v>105</v>
      </c>
      <c r="B8" s="9" t="s">
        <v>193</v>
      </c>
      <c r="C8" s="9" t="s">
        <v>194</v>
      </c>
      <c r="D8" s="18" t="s">
        <v>195</v>
      </c>
      <c r="E8" s="18" t="s">
        <v>196</v>
      </c>
      <c r="F8" s="18" t="s">
        <v>197</v>
      </c>
      <c r="G8" s="18" t="s">
        <v>198</v>
      </c>
      <c r="H8" s="18" t="s">
        <v>199</v>
      </c>
      <c r="I8" s="16" t="s">
        <v>170</v>
      </c>
      <c r="J8" s="9" t="s">
        <v>200</v>
      </c>
    </row>
    <row r="9" customFormat="false" ht="30" hidden="false" customHeight="true" outlineLevel="0" collapsed="false">
      <c r="A9" s="16" t="s">
        <v>116</v>
      </c>
      <c r="B9" s="9" t="s">
        <v>201</v>
      </c>
      <c r="C9" s="9" t="s">
        <v>202</v>
      </c>
      <c r="D9" s="18" t="s">
        <v>203</v>
      </c>
      <c r="E9" s="18" t="s">
        <v>204</v>
      </c>
      <c r="F9" s="18" t="s">
        <v>205</v>
      </c>
      <c r="G9" s="18" t="s">
        <v>206</v>
      </c>
      <c r="H9" s="18" t="s">
        <v>207</v>
      </c>
      <c r="I9" s="16" t="s">
        <v>170</v>
      </c>
      <c r="J9" s="9" t="s">
        <v>208</v>
      </c>
    </row>
    <row r="10" customFormat="false" ht="30" hidden="false" customHeight="true" outlineLevel="0" collapsed="false">
      <c r="A10" s="16" t="s">
        <v>126</v>
      </c>
      <c r="B10" s="9" t="s">
        <v>209</v>
      </c>
      <c r="C10" s="9" t="s">
        <v>210</v>
      </c>
      <c r="D10" s="18" t="s">
        <v>32</v>
      </c>
      <c r="E10" s="18" t="s">
        <v>28</v>
      </c>
      <c r="F10" s="18" t="s">
        <v>28</v>
      </c>
      <c r="G10" s="18" t="s">
        <v>32</v>
      </c>
      <c r="H10" s="18" t="s">
        <v>26</v>
      </c>
      <c r="I10" s="16" t="s">
        <v>161</v>
      </c>
      <c r="J10" s="9" t="s">
        <v>211</v>
      </c>
    </row>
    <row r="12" customFormat="false" ht="15" hidden="false" customHeight="true" outlineLevel="0" collapsed="false">
      <c r="A12" s="17" t="s">
        <v>212</v>
      </c>
      <c r="B12" s="17"/>
      <c r="C12" s="17"/>
      <c r="D12" s="17"/>
      <c r="E12" s="17"/>
      <c r="F12" s="17"/>
      <c r="G12" s="17"/>
      <c r="H12" s="17"/>
      <c r="I12" s="17"/>
      <c r="J12" s="17"/>
    </row>
  </sheetData>
  <mergeCells count="1">
    <mergeCell ref="A12:J1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26"/>
    <col collapsed="false" customWidth="true" hidden="false" outlineLevel="0" max="3" min="3" style="1" width="11"/>
    <col collapsed="false" customWidth="true" hidden="false" outlineLevel="0" max="4" min="4" style="1" width="9"/>
    <col collapsed="false" customWidth="true" hidden="false" outlineLevel="0" max="5" min="5" style="1" width="11"/>
    <col collapsed="false" customWidth="true" hidden="false" outlineLevel="0" max="6" min="6" style="1" width="9"/>
    <col collapsed="false" customWidth="true" hidden="false" outlineLevel="0" max="7" min="7" style="1" width="11"/>
    <col collapsed="false" customWidth="true" hidden="false" outlineLevel="0" max="8" min="8" style="1" width="9"/>
    <col collapsed="false" customWidth="true" hidden="false" outlineLevel="0" max="9" min="9" style="1" width="11"/>
    <col collapsed="false" customWidth="true" hidden="false" outlineLevel="0" max="10" min="10" style="1" width="9"/>
    <col collapsed="false" customWidth="true" hidden="false" outlineLevel="0" max="11" min="11" style="1" width="11"/>
    <col collapsed="false" customWidth="true" hidden="false" outlineLevel="0" max="12" min="12" style="1" width="9"/>
  </cols>
  <sheetData>
    <row r="1" customFormat="false" ht="23.25" hidden="false" customHeight="true" outlineLevel="0" collapsed="false">
      <c r="A1" s="6" t="s">
        <v>40</v>
      </c>
      <c r="B1" s="6" t="s">
        <v>137</v>
      </c>
      <c r="C1" s="6" t="s">
        <v>213</v>
      </c>
      <c r="D1" s="6" t="s">
        <v>214</v>
      </c>
      <c r="E1" s="6" t="s">
        <v>215</v>
      </c>
      <c r="F1" s="6" t="s">
        <v>216</v>
      </c>
      <c r="G1" s="6" t="s">
        <v>217</v>
      </c>
      <c r="H1" s="6" t="s">
        <v>218</v>
      </c>
      <c r="I1" s="6" t="s">
        <v>219</v>
      </c>
      <c r="J1" s="6" t="s">
        <v>220</v>
      </c>
      <c r="K1" s="6" t="s">
        <v>221</v>
      </c>
      <c r="L1" s="6" t="s">
        <v>222</v>
      </c>
    </row>
    <row r="2" customFormat="false" ht="15" hidden="false" customHeight="true" outlineLevel="0" collapsed="false">
      <c r="A2" s="16" t="s">
        <v>47</v>
      </c>
      <c r="B2" s="9" t="s">
        <v>146</v>
      </c>
      <c r="C2" s="13" t="s">
        <v>34</v>
      </c>
      <c r="D2" s="16" t="n">
        <f aca="false">IFERROR(INDEX(Caracterizacion!$B$4:$B$9,MATCH(C2,Caracterizacion!$A$4:$A$9,0)),"")</f>
        <v>100</v>
      </c>
      <c r="E2" s="12" t="s">
        <v>32</v>
      </c>
      <c r="F2" s="16" t="n">
        <f aca="false">IFERROR(INDEX(Caracterizacion!$B$4:$B$9,MATCH(E2,Caracterizacion!$A$4:$A$9,0)),"")</f>
        <v>10</v>
      </c>
      <c r="G2" s="12" t="s">
        <v>32</v>
      </c>
      <c r="H2" s="16" t="n">
        <f aca="false">IFERROR(INDEX(Caracterizacion!$B$4:$B$9,MATCH(G2,Caracterizacion!$A$4:$A$9,0)),"")</f>
        <v>10</v>
      </c>
      <c r="I2" s="12" t="s">
        <v>32</v>
      </c>
      <c r="J2" s="16" t="n">
        <f aca="false">IFERROR(INDEX(Caracterizacion!$B$4:$B$9,MATCH(I2,Caracterizacion!$A$4:$A$9,0)),"")</f>
        <v>10</v>
      </c>
      <c r="K2" s="10" t="s">
        <v>28</v>
      </c>
      <c r="L2" s="16" t="n">
        <f aca="false">IFERROR(INDEX(Caracterizacion!$B$4:$B$9,MATCH(K2,Caracterizacion!$A$4:$A$9,0)),"")</f>
        <v>0.1</v>
      </c>
    </row>
    <row r="3" customFormat="false" ht="15" hidden="false" customHeight="true" outlineLevel="0" collapsed="false">
      <c r="A3" s="16" t="s">
        <v>58</v>
      </c>
      <c r="B3" s="9" t="s">
        <v>154</v>
      </c>
      <c r="C3" s="12" t="s">
        <v>32</v>
      </c>
      <c r="D3" s="16" t="n">
        <f aca="false">IFERROR(INDEX(Caracterizacion!$B$4:$B$9,MATCH(C3,Caracterizacion!$A$4:$A$9,0)),"")</f>
        <v>10</v>
      </c>
      <c r="E3" s="12" t="s">
        <v>32</v>
      </c>
      <c r="F3" s="16" t="n">
        <f aca="false">IFERROR(INDEX(Caracterizacion!$B$4:$B$9,MATCH(E3,Caracterizacion!$A$4:$A$9,0)),"")</f>
        <v>10</v>
      </c>
      <c r="G3" s="11" t="s">
        <v>30</v>
      </c>
      <c r="H3" s="16" t="n">
        <f aca="false">IFERROR(INDEX(Caracterizacion!$B$4:$B$9,MATCH(G3,Caracterizacion!$A$4:$A$9,0)),"")</f>
        <v>1</v>
      </c>
      <c r="I3" s="12" t="s">
        <v>32</v>
      </c>
      <c r="J3" s="16" t="n">
        <f aca="false">IFERROR(INDEX(Caracterizacion!$B$4:$B$9,MATCH(I3,Caracterizacion!$A$4:$A$9,0)),"")</f>
        <v>10</v>
      </c>
      <c r="K3" s="10" t="s">
        <v>28</v>
      </c>
      <c r="L3" s="16" t="n">
        <f aca="false">IFERROR(INDEX(Caracterizacion!$B$4:$B$9,MATCH(K3,Caracterizacion!$A$4:$A$9,0)),"")</f>
        <v>0.1</v>
      </c>
    </row>
    <row r="4" customFormat="false" ht="15" hidden="false" customHeight="true" outlineLevel="0" collapsed="false">
      <c r="A4" s="16" t="s">
        <v>67</v>
      </c>
      <c r="B4" s="9" t="s">
        <v>163</v>
      </c>
      <c r="C4" s="13" t="s">
        <v>34</v>
      </c>
      <c r="D4" s="16" t="n">
        <f aca="false">IFERROR(INDEX(Caracterizacion!$B$4:$B$9,MATCH(C4,Caracterizacion!$A$4:$A$9,0)),"")</f>
        <v>100</v>
      </c>
      <c r="E4" s="12" t="s">
        <v>32</v>
      </c>
      <c r="F4" s="16" t="n">
        <f aca="false">IFERROR(INDEX(Caracterizacion!$B$4:$B$9,MATCH(E4,Caracterizacion!$A$4:$A$9,0)),"")</f>
        <v>10</v>
      </c>
      <c r="G4" s="11" t="s">
        <v>30</v>
      </c>
      <c r="H4" s="16" t="n">
        <f aca="false">IFERROR(INDEX(Caracterizacion!$B$4:$B$9,MATCH(G4,Caracterizacion!$A$4:$A$9,0)),"")</f>
        <v>1</v>
      </c>
      <c r="I4" s="11" t="s">
        <v>30</v>
      </c>
      <c r="J4" s="16" t="n">
        <f aca="false">IFERROR(INDEX(Caracterizacion!$B$4:$B$9,MATCH(I4,Caracterizacion!$A$4:$A$9,0)),"")</f>
        <v>1</v>
      </c>
      <c r="K4" s="7" t="s">
        <v>26</v>
      </c>
      <c r="L4" s="16" t="n">
        <f aca="false">IFERROR(INDEX(Caracterizacion!$B$4:$B$9,MATCH(K4,Caracterizacion!$A$4:$A$9,0)),"")</f>
        <v>0.01</v>
      </c>
    </row>
    <row r="5" customFormat="false" ht="15" hidden="false" customHeight="true" outlineLevel="0" collapsed="false">
      <c r="A5" s="16" t="s">
        <v>75</v>
      </c>
      <c r="B5" s="9" t="s">
        <v>172</v>
      </c>
      <c r="C5" s="13" t="s">
        <v>34</v>
      </c>
      <c r="D5" s="16" t="n">
        <f aca="false">IFERROR(INDEX(Caracterizacion!$B$4:$B$9,MATCH(C5,Caracterizacion!$A$4:$A$9,0)),"")</f>
        <v>100</v>
      </c>
      <c r="E5" s="12" t="s">
        <v>32</v>
      </c>
      <c r="F5" s="16" t="n">
        <f aca="false">IFERROR(INDEX(Caracterizacion!$B$4:$B$9,MATCH(E5,Caracterizacion!$A$4:$A$9,0)),"")</f>
        <v>10</v>
      </c>
      <c r="G5" s="12" t="s">
        <v>32</v>
      </c>
      <c r="H5" s="16" t="n">
        <f aca="false">IFERROR(INDEX(Caracterizacion!$B$4:$B$9,MATCH(G5,Caracterizacion!$A$4:$A$9,0)),"")</f>
        <v>10</v>
      </c>
      <c r="I5" s="13" t="s">
        <v>34</v>
      </c>
      <c r="J5" s="16" t="n">
        <f aca="false">IFERROR(INDEX(Caracterizacion!$B$4:$B$9,MATCH(I5,Caracterizacion!$A$4:$A$9,0)),"")</f>
        <v>100</v>
      </c>
      <c r="K5" s="11" t="s">
        <v>30</v>
      </c>
      <c r="L5" s="16" t="n">
        <f aca="false">IFERROR(INDEX(Caracterizacion!$B$4:$B$9,MATCH(K5,Caracterizacion!$A$4:$A$9,0)),"")</f>
        <v>1</v>
      </c>
    </row>
    <row r="6" customFormat="false" ht="15" hidden="false" customHeight="true" outlineLevel="0" collapsed="false">
      <c r="A6" s="16" t="s">
        <v>85</v>
      </c>
      <c r="B6" s="9" t="s">
        <v>180</v>
      </c>
      <c r="C6" s="12" t="s">
        <v>32</v>
      </c>
      <c r="D6" s="16" t="n">
        <f aca="false">IFERROR(INDEX(Caracterizacion!$B$4:$B$9,MATCH(C6,Caracterizacion!$A$4:$A$9,0)),"")</f>
        <v>10</v>
      </c>
      <c r="E6" s="11" t="s">
        <v>30</v>
      </c>
      <c r="F6" s="16" t="n">
        <f aca="false">IFERROR(INDEX(Caracterizacion!$B$4:$B$9,MATCH(E6,Caracterizacion!$A$4:$A$9,0)),"")</f>
        <v>1</v>
      </c>
      <c r="G6" s="11" t="s">
        <v>30</v>
      </c>
      <c r="H6" s="16" t="n">
        <f aca="false">IFERROR(INDEX(Caracterizacion!$B$4:$B$9,MATCH(G6,Caracterizacion!$A$4:$A$9,0)),"")</f>
        <v>1</v>
      </c>
      <c r="I6" s="11" t="s">
        <v>30</v>
      </c>
      <c r="J6" s="16" t="n">
        <f aca="false">IFERROR(INDEX(Caracterizacion!$B$4:$B$9,MATCH(I6,Caracterizacion!$A$4:$A$9,0)),"")</f>
        <v>1</v>
      </c>
      <c r="K6" s="10" t="s">
        <v>28</v>
      </c>
      <c r="L6" s="16" t="n">
        <f aca="false">IFERROR(INDEX(Caracterizacion!$B$4:$B$9,MATCH(K6,Caracterizacion!$A$4:$A$9,0)),"")</f>
        <v>0.1</v>
      </c>
    </row>
    <row r="7" customFormat="false" ht="15" hidden="false" customHeight="true" outlineLevel="0" collapsed="false">
      <c r="A7" s="16" t="s">
        <v>95</v>
      </c>
      <c r="B7" s="9" t="s">
        <v>189</v>
      </c>
      <c r="C7" s="12" t="s">
        <v>32</v>
      </c>
      <c r="D7" s="16" t="n">
        <f aca="false">IFERROR(INDEX(Caracterizacion!$B$4:$B$9,MATCH(C7,Caracterizacion!$A$4:$A$9,0)),"")</f>
        <v>10</v>
      </c>
      <c r="E7" s="12" t="s">
        <v>32</v>
      </c>
      <c r="F7" s="16" t="n">
        <f aca="false">IFERROR(INDEX(Caracterizacion!$B$4:$B$9,MATCH(E7,Caracterizacion!$A$4:$A$9,0)),"")</f>
        <v>10</v>
      </c>
      <c r="G7" s="11" t="s">
        <v>30</v>
      </c>
      <c r="H7" s="16" t="n">
        <f aca="false">IFERROR(INDEX(Caracterizacion!$B$4:$B$9,MATCH(G7,Caracterizacion!$A$4:$A$9,0)),"")</f>
        <v>1</v>
      </c>
      <c r="I7" s="13" t="s">
        <v>34</v>
      </c>
      <c r="J7" s="16" t="n">
        <f aca="false">IFERROR(INDEX(Caracterizacion!$B$4:$B$9,MATCH(I7,Caracterizacion!$A$4:$A$9,0)),"")</f>
        <v>100</v>
      </c>
      <c r="K7" s="11" t="s">
        <v>30</v>
      </c>
      <c r="L7" s="16" t="n">
        <f aca="false">IFERROR(INDEX(Caracterizacion!$B$4:$B$9,MATCH(K7,Caracterizacion!$A$4:$A$9,0)),"")</f>
        <v>1</v>
      </c>
    </row>
    <row r="8" customFormat="false" ht="15" hidden="false" customHeight="true" outlineLevel="0" collapsed="false">
      <c r="A8" s="16" t="s">
        <v>105</v>
      </c>
      <c r="B8" s="9" t="s">
        <v>193</v>
      </c>
      <c r="C8" s="12" t="s">
        <v>32</v>
      </c>
      <c r="D8" s="16" t="n">
        <f aca="false">IFERROR(INDEX(Caracterizacion!$B$4:$B$9,MATCH(C8,Caracterizacion!$A$4:$A$9,0)),"")</f>
        <v>10</v>
      </c>
      <c r="E8" s="12" t="s">
        <v>32</v>
      </c>
      <c r="F8" s="16" t="n">
        <f aca="false">IFERROR(INDEX(Caracterizacion!$B$4:$B$9,MATCH(E8,Caracterizacion!$A$4:$A$9,0)),"")</f>
        <v>10</v>
      </c>
      <c r="G8" s="12" t="s">
        <v>32</v>
      </c>
      <c r="H8" s="16" t="n">
        <f aca="false">IFERROR(INDEX(Caracterizacion!$B$4:$B$9,MATCH(G8,Caracterizacion!$A$4:$A$9,0)),"")</f>
        <v>10</v>
      </c>
      <c r="I8" s="12" t="s">
        <v>32</v>
      </c>
      <c r="J8" s="16" t="n">
        <f aca="false">IFERROR(INDEX(Caracterizacion!$B$4:$B$9,MATCH(I8,Caracterizacion!$A$4:$A$9,0)),"")</f>
        <v>10</v>
      </c>
      <c r="K8" s="11" t="s">
        <v>30</v>
      </c>
      <c r="L8" s="16" t="n">
        <f aca="false">IFERROR(INDEX(Caracterizacion!$B$4:$B$9,MATCH(K8,Caracterizacion!$A$4:$A$9,0)),"")</f>
        <v>1</v>
      </c>
    </row>
    <row r="9" customFormat="false" ht="15" hidden="false" customHeight="true" outlineLevel="0" collapsed="false">
      <c r="A9" s="16" t="s">
        <v>116</v>
      </c>
      <c r="B9" s="9" t="s">
        <v>223</v>
      </c>
      <c r="C9" s="13" t="s">
        <v>34</v>
      </c>
      <c r="D9" s="16" t="n">
        <f aca="false">IFERROR(INDEX(Caracterizacion!$B$4:$B$9,MATCH(C9,Caracterizacion!$A$4:$A$9,0)),"")</f>
        <v>100</v>
      </c>
      <c r="E9" s="12" t="s">
        <v>32</v>
      </c>
      <c r="F9" s="16" t="n">
        <f aca="false">IFERROR(INDEX(Caracterizacion!$B$4:$B$9,MATCH(E9,Caracterizacion!$A$4:$A$9,0)),"")</f>
        <v>10</v>
      </c>
      <c r="G9" s="11" t="s">
        <v>30</v>
      </c>
      <c r="H9" s="16" t="n">
        <f aca="false">IFERROR(INDEX(Caracterizacion!$B$4:$B$9,MATCH(G9,Caracterizacion!$A$4:$A$9,0)),"")</f>
        <v>1</v>
      </c>
      <c r="I9" s="11" t="s">
        <v>30</v>
      </c>
      <c r="J9" s="16" t="n">
        <f aca="false">IFERROR(INDEX(Caracterizacion!$B$4:$B$9,MATCH(I9,Caracterizacion!$A$4:$A$9,0)),"")</f>
        <v>1</v>
      </c>
      <c r="K9" s="7" t="s">
        <v>26</v>
      </c>
      <c r="L9" s="16" t="n">
        <f aca="false">IFERROR(INDEX(Caracterizacion!$B$4:$B$9,MATCH(K9,Caracterizacion!$A$4:$A$9,0)),"")</f>
        <v>0.01</v>
      </c>
    </row>
    <row r="10" customFormat="false" ht="15" hidden="false" customHeight="true" outlineLevel="0" collapsed="false">
      <c r="A10" s="16" t="s">
        <v>126</v>
      </c>
      <c r="B10" s="9" t="s">
        <v>224</v>
      </c>
      <c r="C10" s="12" t="s">
        <v>32</v>
      </c>
      <c r="D10" s="16" t="n">
        <f aca="false">IFERROR(INDEX(Caracterizacion!$B$4:$B$9,MATCH(C10,Caracterizacion!$A$4:$A$9,0)),"")</f>
        <v>10</v>
      </c>
      <c r="E10" s="10" t="s">
        <v>28</v>
      </c>
      <c r="F10" s="16" t="n">
        <f aca="false">IFERROR(INDEX(Caracterizacion!$B$4:$B$9,MATCH(E10,Caracterizacion!$A$4:$A$9,0)),"")</f>
        <v>0.1</v>
      </c>
      <c r="G10" s="10" t="s">
        <v>28</v>
      </c>
      <c r="H10" s="16" t="n">
        <f aca="false">IFERROR(INDEX(Caracterizacion!$B$4:$B$9,MATCH(G10,Caracterizacion!$A$4:$A$9,0)),"")</f>
        <v>0.1</v>
      </c>
      <c r="I10" s="12" t="s">
        <v>32</v>
      </c>
      <c r="J10" s="16" t="n">
        <f aca="false">IFERROR(INDEX(Caracterizacion!$B$4:$B$9,MATCH(I10,Caracterizacion!$A$4:$A$9,0)),"")</f>
        <v>10</v>
      </c>
      <c r="K10" s="7" t="s">
        <v>26</v>
      </c>
      <c r="L10" s="16" t="n">
        <f aca="false">IFERROR(INDEX(Caracterizacion!$B$4:$B$9,MATCH(K10,Caracterizacion!$A$4:$A$9,0)),"")</f>
        <v>0.01</v>
      </c>
    </row>
    <row r="12" customFormat="false" ht="15" hidden="false" customHeight="true" outlineLevel="0" collapsed="false">
      <c r="A12" s="17" t="s">
        <v>225</v>
      </c>
      <c r="B12" s="17"/>
      <c r="C12" s="17"/>
      <c r="D12" s="17"/>
      <c r="E12" s="17"/>
      <c r="F12" s="17"/>
      <c r="G12" s="17"/>
      <c r="H12" s="17"/>
      <c r="I12" s="17"/>
      <c r="J12" s="17"/>
      <c r="K12" s="17"/>
      <c r="L12" s="17"/>
    </row>
  </sheetData>
  <mergeCells count="1">
    <mergeCell ref="A12:L1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4"/>
    <col collapsed="false" customWidth="true" hidden="false" outlineLevel="0" max="6" min="2" style="1" width="13"/>
  </cols>
  <sheetData>
    <row r="1" customFormat="false" ht="15" hidden="false" customHeight="true" outlineLevel="0" collapsed="false">
      <c r="A1" s="4" t="s">
        <v>226</v>
      </c>
    </row>
    <row r="2" customFormat="false" ht="15" hidden="false" customHeight="true" outlineLevel="0" collapsed="false">
      <c r="A2" s="19" t="s">
        <v>227</v>
      </c>
    </row>
    <row r="4" customFormat="false" ht="15" hidden="false" customHeight="true" outlineLevel="0" collapsed="false">
      <c r="A4" s="20" t="s">
        <v>228</v>
      </c>
      <c r="B4" s="6" t="s">
        <v>139</v>
      </c>
      <c r="C4" s="6" t="s">
        <v>140</v>
      </c>
      <c r="D4" s="6" t="s">
        <v>141</v>
      </c>
      <c r="E4" s="6" t="s">
        <v>142</v>
      </c>
      <c r="F4" s="6" t="s">
        <v>143</v>
      </c>
    </row>
    <row r="5" customFormat="false" ht="53.25" hidden="false" customHeight="true" outlineLevel="0" collapsed="false">
      <c r="A5" s="9" t="s">
        <v>229</v>
      </c>
      <c r="B5" s="18" t="n">
        <v>4</v>
      </c>
      <c r="C5" s="18" t="n">
        <v>2.2</v>
      </c>
      <c r="D5" s="18" t="n">
        <v>3.2</v>
      </c>
      <c r="E5" s="18" t="n">
        <v>3.8</v>
      </c>
      <c r="F5" s="16"/>
      <c r="H5" s="21" t="s">
        <v>230</v>
      </c>
    </row>
    <row r="6" customFormat="false" ht="53.25" hidden="false" customHeight="true" outlineLevel="0" collapsed="false">
      <c r="A6" s="9" t="s">
        <v>231</v>
      </c>
      <c r="B6" s="18" t="n">
        <v>0.3</v>
      </c>
      <c r="C6" s="18" t="n">
        <v>1.5</v>
      </c>
      <c r="D6" s="18" t="n">
        <v>3</v>
      </c>
      <c r="E6" s="18" t="n">
        <v>2.5</v>
      </c>
      <c r="F6" s="18" t="n">
        <v>12</v>
      </c>
      <c r="H6" s="21" t="s">
        <v>232</v>
      </c>
    </row>
    <row r="8" customFormat="false" ht="15" hidden="false" customHeight="true" outlineLevel="0" collapsed="false">
      <c r="A8" s="20" t="s">
        <v>233</v>
      </c>
      <c r="B8" s="18" t="n">
        <v>1.19</v>
      </c>
      <c r="C8" s="19" t="s">
        <v>234</v>
      </c>
    </row>
    <row r="9" customFormat="false" ht="15" hidden="false" customHeight="true" outlineLevel="0" collapsed="false">
      <c r="B9" s="18" t="n">
        <v>0.5</v>
      </c>
      <c r="C9" s="19" t="s">
        <v>235</v>
      </c>
    </row>
    <row r="10" customFormat="false" ht="15" hidden="false" customHeight="true" outlineLevel="0" collapsed="false">
      <c r="B10" s="18" t="n">
        <v>0.15</v>
      </c>
      <c r="C10" s="19" t="s">
        <v>236</v>
      </c>
    </row>
    <row r="11" customFormat="false" ht="15" hidden="false" customHeight="true" outlineLevel="0" collapsed="false">
      <c r="B11" s="18" t="n">
        <v>5</v>
      </c>
      <c r="C11" s="19" t="s">
        <v>237</v>
      </c>
    </row>
    <row r="14" customFormat="false" ht="15" hidden="false" customHeight="true" outlineLevel="0" collapsed="false">
      <c r="A14" s="20" t="s">
        <v>238</v>
      </c>
    </row>
    <row r="15" customFormat="false" ht="15" hidden="false" customHeight="true" outlineLevel="0" collapsed="false">
      <c r="A15" s="6" t="s">
        <v>239</v>
      </c>
      <c r="B15" s="6" t="s">
        <v>240</v>
      </c>
    </row>
    <row r="16" customFormat="false" ht="15" hidden="false" customHeight="true" outlineLevel="0" collapsed="false">
      <c r="A16" s="9" t="s">
        <v>241</v>
      </c>
      <c r="B16" s="22" t="n">
        <f aca="false">B5*$B$8*$B$9/B6</f>
        <v>7.93333333333333</v>
      </c>
    </row>
    <row r="17" customFormat="false" ht="15" hidden="false" customHeight="true" outlineLevel="0" collapsed="false">
      <c r="A17" s="9" t="s">
        <v>242</v>
      </c>
      <c r="B17" s="22" t="n">
        <f aca="false">C5*$B$8*$B$9/C6</f>
        <v>0.872666666666667</v>
      </c>
    </row>
    <row r="18" customFormat="false" ht="15" hidden="false" customHeight="true" outlineLevel="0" collapsed="false">
      <c r="A18" s="9" t="s">
        <v>243</v>
      </c>
      <c r="B18" s="22" t="n">
        <f aca="false">D5*$B$8*$B$9/D6</f>
        <v>0.634666666666667</v>
      </c>
    </row>
    <row r="19" customFormat="false" ht="15" hidden="false" customHeight="true" outlineLevel="0" collapsed="false">
      <c r="A19" s="9" t="s">
        <v>244</v>
      </c>
      <c r="B19" s="22" t="n">
        <f aca="false">E5*$B$8*$B$9/E6</f>
        <v>0.9044</v>
      </c>
    </row>
    <row r="20" customFormat="false" ht="15" hidden="false" customHeight="true" outlineLevel="0" collapsed="false">
      <c r="A20" s="9" t="s">
        <v>245</v>
      </c>
      <c r="B20" s="22" t="n">
        <f aca="false">$B$11*$B$10/F6</f>
        <v>0.0625</v>
      </c>
    </row>
    <row r="22" customFormat="false" ht="15" hidden="false" customHeight="true" outlineLevel="0" collapsed="false">
      <c r="A22" s="17" t="s">
        <v>246</v>
      </c>
      <c r="B22" s="17"/>
      <c r="C22" s="17"/>
      <c r="D22" s="17"/>
      <c r="E22" s="17"/>
      <c r="F22" s="17"/>
    </row>
  </sheetData>
  <mergeCells count="1">
    <mergeCell ref="A22:F2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26"/>
    <col collapsed="false" customWidth="true" hidden="false" outlineLevel="0" max="6" min="3" style="1" width="15"/>
  </cols>
  <sheetData>
    <row r="1" customFormat="false" ht="15" hidden="false" customHeight="true" outlineLevel="0" collapsed="false">
      <c r="A1" s="4" t="s">
        <v>247</v>
      </c>
    </row>
    <row r="2" customFormat="false" ht="15" hidden="false" customHeight="true" outlineLevel="0" collapsed="false">
      <c r="A2" s="19" t="s">
        <v>248</v>
      </c>
    </row>
    <row r="4" customFormat="false" ht="15" hidden="false" customHeight="true" outlineLevel="0" collapsed="false">
      <c r="A4" s="6" t="s">
        <v>40</v>
      </c>
      <c r="B4" s="6" t="s">
        <v>137</v>
      </c>
      <c r="C4" s="6" t="s">
        <v>249</v>
      </c>
      <c r="D4" s="6" t="s">
        <v>250</v>
      </c>
      <c r="E4" s="6" t="s">
        <v>251</v>
      </c>
      <c r="F4" s="6" t="s">
        <v>252</v>
      </c>
    </row>
    <row r="5" customFormat="false" ht="15" hidden="false" customHeight="true" outlineLevel="0" collapsed="false">
      <c r="A5" s="16" t="s">
        <v>47</v>
      </c>
      <c r="B5" s="9" t="s">
        <v>146</v>
      </c>
      <c r="C5" s="23" t="n">
        <f aca="false">Horas!B16*Riesgo_pais!D2+Horas!B20*Riesgo_pais!L2</f>
        <v>793.339583333333</v>
      </c>
      <c r="D5" s="23" t="n">
        <f aca="false">Horas!B17*Riesgo_pais!F2+Horas!B20*Riesgo_pais!L2</f>
        <v>8.73291666666667</v>
      </c>
      <c r="E5" s="23" t="n">
        <f aca="false">Horas!B18*Riesgo_pais!H2+Horas!B20*Riesgo_pais!L2</f>
        <v>6.35291666666667</v>
      </c>
      <c r="F5" s="23" t="n">
        <f aca="false">Horas!B19*Riesgo_pais!J2+Horas!B20*Riesgo_pais!L2</f>
        <v>9.05025</v>
      </c>
    </row>
    <row r="6" customFormat="false" ht="15" hidden="false" customHeight="true" outlineLevel="0" collapsed="false">
      <c r="A6" s="16" t="s">
        <v>58</v>
      </c>
      <c r="B6" s="9" t="s">
        <v>154</v>
      </c>
      <c r="C6" s="23" t="n">
        <f aca="false">Horas!B16*Riesgo_pais!D3+Horas!B20*Riesgo_pais!L3</f>
        <v>79.3395833333333</v>
      </c>
      <c r="D6" s="23" t="n">
        <f aca="false">Horas!B17*Riesgo_pais!F3+Horas!B20*Riesgo_pais!L3</f>
        <v>8.73291666666667</v>
      </c>
      <c r="E6" s="23" t="n">
        <f aca="false">Horas!B18*Riesgo_pais!H3+Horas!B20*Riesgo_pais!L3</f>
        <v>0.640916666666667</v>
      </c>
      <c r="F6" s="23" t="n">
        <f aca="false">Horas!B19*Riesgo_pais!J3+Horas!B20*Riesgo_pais!L3</f>
        <v>9.05025</v>
      </c>
    </row>
    <row r="7" customFormat="false" ht="15" hidden="false" customHeight="true" outlineLevel="0" collapsed="false">
      <c r="A7" s="16" t="s">
        <v>67</v>
      </c>
      <c r="B7" s="9" t="s">
        <v>163</v>
      </c>
      <c r="C7" s="23" t="n">
        <f aca="false">Horas!B16*Riesgo_pais!D4+Horas!B20*Riesgo_pais!L4</f>
        <v>793.333958333333</v>
      </c>
      <c r="D7" s="23" t="n">
        <f aca="false">Horas!B17*Riesgo_pais!F4+Horas!B20*Riesgo_pais!L4</f>
        <v>8.72729166666667</v>
      </c>
      <c r="E7" s="23" t="n">
        <f aca="false">Horas!B18*Riesgo_pais!H4+Horas!B20*Riesgo_pais!L4</f>
        <v>0.635291666666667</v>
      </c>
      <c r="F7" s="23" t="n">
        <f aca="false">Horas!B19*Riesgo_pais!J4+Horas!B20*Riesgo_pais!L4</f>
        <v>0.905025</v>
      </c>
    </row>
    <row r="8" customFormat="false" ht="15" hidden="false" customHeight="true" outlineLevel="0" collapsed="false">
      <c r="A8" s="16" t="s">
        <v>75</v>
      </c>
      <c r="B8" s="9" t="s">
        <v>172</v>
      </c>
      <c r="C8" s="23" t="n">
        <f aca="false">Horas!B16*Riesgo_pais!D5+Horas!B20*Riesgo_pais!L5</f>
        <v>793.395833333333</v>
      </c>
      <c r="D8" s="23" t="n">
        <f aca="false">Horas!B17*Riesgo_pais!F5+Horas!B20*Riesgo_pais!L5</f>
        <v>8.78916666666667</v>
      </c>
      <c r="E8" s="23" t="n">
        <f aca="false">Horas!B18*Riesgo_pais!H5+Horas!B20*Riesgo_pais!L5</f>
        <v>6.40916666666667</v>
      </c>
      <c r="F8" s="23" t="n">
        <f aca="false">Horas!B19*Riesgo_pais!J5+Horas!B20*Riesgo_pais!L5</f>
        <v>90.5025</v>
      </c>
    </row>
    <row r="9" customFormat="false" ht="15" hidden="false" customHeight="true" outlineLevel="0" collapsed="false">
      <c r="A9" s="16" t="s">
        <v>85</v>
      </c>
      <c r="B9" s="9" t="s">
        <v>180</v>
      </c>
      <c r="C9" s="23" t="n">
        <f aca="false">Horas!B16*Riesgo_pais!D6+Horas!B20*Riesgo_pais!L6</f>
        <v>79.3395833333333</v>
      </c>
      <c r="D9" s="23" t="n">
        <f aca="false">Horas!B17*Riesgo_pais!F6+Horas!B20*Riesgo_pais!L6</f>
        <v>0.878916666666667</v>
      </c>
      <c r="E9" s="23" t="n">
        <f aca="false">Horas!B18*Riesgo_pais!H6+Horas!B20*Riesgo_pais!L6</f>
        <v>0.640916666666667</v>
      </c>
      <c r="F9" s="23" t="n">
        <f aca="false">Horas!B19*Riesgo_pais!J6+Horas!B20*Riesgo_pais!L6</f>
        <v>0.91065</v>
      </c>
    </row>
    <row r="10" customFormat="false" ht="15" hidden="false" customHeight="true" outlineLevel="0" collapsed="false">
      <c r="A10" s="16" t="s">
        <v>95</v>
      </c>
      <c r="B10" s="9" t="s">
        <v>189</v>
      </c>
      <c r="C10" s="23" t="n">
        <f aca="false">Horas!B16*Riesgo_pais!D7+Horas!B20*Riesgo_pais!L7</f>
        <v>79.3958333333333</v>
      </c>
      <c r="D10" s="23" t="n">
        <f aca="false">Horas!B17*Riesgo_pais!F7+Horas!B20*Riesgo_pais!L7</f>
        <v>8.78916666666667</v>
      </c>
      <c r="E10" s="23" t="n">
        <f aca="false">Horas!B18*Riesgo_pais!H7+Horas!B20*Riesgo_pais!L7</f>
        <v>0.697166666666667</v>
      </c>
      <c r="F10" s="23" t="n">
        <f aca="false">Horas!B19*Riesgo_pais!J7+Horas!B20*Riesgo_pais!L7</f>
        <v>90.5025</v>
      </c>
    </row>
    <row r="11" customFormat="false" ht="15" hidden="false" customHeight="true" outlineLevel="0" collapsed="false">
      <c r="A11" s="16" t="s">
        <v>105</v>
      </c>
      <c r="B11" s="9" t="s">
        <v>193</v>
      </c>
      <c r="C11" s="23" t="n">
        <f aca="false">Horas!B16*Riesgo_pais!D8+Horas!B20*Riesgo_pais!L8</f>
        <v>79.3958333333333</v>
      </c>
      <c r="D11" s="23" t="n">
        <f aca="false">Horas!B17*Riesgo_pais!F8+Horas!B20*Riesgo_pais!L8</f>
        <v>8.78916666666667</v>
      </c>
      <c r="E11" s="23" t="n">
        <f aca="false">Horas!B18*Riesgo_pais!H8+Horas!B20*Riesgo_pais!L8</f>
        <v>6.40916666666667</v>
      </c>
      <c r="F11" s="23" t="n">
        <f aca="false">Horas!B19*Riesgo_pais!J8+Horas!B20*Riesgo_pais!L8</f>
        <v>9.1065</v>
      </c>
    </row>
    <row r="12" customFormat="false" ht="15" hidden="false" customHeight="true" outlineLevel="0" collapsed="false">
      <c r="A12" s="16" t="s">
        <v>116</v>
      </c>
      <c r="B12" s="9" t="s">
        <v>223</v>
      </c>
      <c r="C12" s="23" t="n">
        <f aca="false">Horas!B16*Riesgo_pais!D9+Horas!B20*Riesgo_pais!L9</f>
        <v>793.333958333333</v>
      </c>
      <c r="D12" s="23" t="n">
        <f aca="false">Horas!B17*Riesgo_pais!F9+Horas!B20*Riesgo_pais!L9</f>
        <v>8.72729166666667</v>
      </c>
      <c r="E12" s="23" t="n">
        <f aca="false">Horas!B18*Riesgo_pais!H9+Horas!B20*Riesgo_pais!L9</f>
        <v>0.635291666666667</v>
      </c>
      <c r="F12" s="23" t="n">
        <f aca="false">Horas!B19*Riesgo_pais!J9+Horas!B20*Riesgo_pais!L9</f>
        <v>0.905025</v>
      </c>
    </row>
    <row r="13" customFormat="false" ht="15" hidden="false" customHeight="true" outlineLevel="0" collapsed="false">
      <c r="A13" s="16" t="s">
        <v>126</v>
      </c>
      <c r="B13" s="9" t="s">
        <v>224</v>
      </c>
      <c r="C13" s="23" t="n">
        <f aca="false">Horas!B16*Riesgo_pais!D10+Horas!B20*Riesgo_pais!L10</f>
        <v>79.3339583333333</v>
      </c>
      <c r="D13" s="23" t="n">
        <f aca="false">Horas!B17*Riesgo_pais!F10+Horas!B20*Riesgo_pais!L10</f>
        <v>0.0878916666666667</v>
      </c>
      <c r="E13" s="23" t="n">
        <f aca="false">Horas!B18*Riesgo_pais!H10+Horas!B20*Riesgo_pais!L10</f>
        <v>0.0640916666666667</v>
      </c>
      <c r="F13" s="23" t="n">
        <f aca="false">Horas!B19*Riesgo_pais!J10+Horas!B20*Riesgo_pais!L10</f>
        <v>9.044625</v>
      </c>
    </row>
    <row r="14" customFormat="false" ht="23.25" hidden="false" customHeight="true" outlineLevel="0" collapsed="false">
      <c r="A14" s="8" t="s">
        <v>253</v>
      </c>
      <c r="B14" s="24" t="s">
        <v>254</v>
      </c>
      <c r="C14" s="25" t="n">
        <f aca="false">SUM(C5:C13)</f>
        <v>3570.208125</v>
      </c>
      <c r="D14" s="25" t="n">
        <f aca="false">SUM(D5:D13)</f>
        <v>62.254725</v>
      </c>
      <c r="E14" s="25" t="n">
        <f aca="false">SUM(E5:E13)</f>
        <v>22.484925</v>
      </c>
      <c r="F14" s="25" t="n">
        <f aca="false">SUM(F5:F13)</f>
        <v>219.977325</v>
      </c>
    </row>
    <row r="16" customFormat="false" ht="15" hidden="false" customHeight="true" outlineLevel="0" collapsed="false">
      <c r="A16" s="17" t="s">
        <v>255</v>
      </c>
      <c r="B16" s="17"/>
      <c r="C16" s="17"/>
      <c r="D16" s="17"/>
      <c r="E16" s="17"/>
      <c r="F16" s="17"/>
    </row>
  </sheetData>
  <mergeCells count="1">
    <mergeCell ref="A16:F1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30"/>
    <col collapsed="false" customWidth="true" hidden="false" outlineLevel="0" max="2" min="2" style="1" width="55"/>
    <col collapsed="false" customWidth="true" hidden="false" outlineLevel="0" max="3" min="3" style="1" width="22"/>
  </cols>
  <sheetData>
    <row r="1" customFormat="false" ht="15" hidden="false" customHeight="true" outlineLevel="0" collapsed="false">
      <c r="A1" s="6" t="s">
        <v>45</v>
      </c>
      <c r="B1" s="6" t="s">
        <v>256</v>
      </c>
      <c r="C1" s="6" t="s">
        <v>257</v>
      </c>
    </row>
    <row r="2" customFormat="false" ht="25.5" hidden="false" customHeight="true" outlineLevel="0" collapsed="false">
      <c r="A2" s="9" t="s">
        <v>258</v>
      </c>
      <c r="B2" s="9" t="s">
        <v>259</v>
      </c>
      <c r="C2" s="9" t="s">
        <v>260</v>
      </c>
    </row>
    <row r="3" customFormat="false" ht="25.5" hidden="false" customHeight="true" outlineLevel="0" collapsed="false">
      <c r="A3" s="9" t="s">
        <v>261</v>
      </c>
      <c r="B3" s="9" t="s">
        <v>262</v>
      </c>
      <c r="C3" s="9" t="s">
        <v>263</v>
      </c>
    </row>
    <row r="4" customFormat="false" ht="25.5" hidden="false" customHeight="true" outlineLevel="0" collapsed="false">
      <c r="A4" s="9" t="s">
        <v>264</v>
      </c>
      <c r="B4" s="9" t="s">
        <v>265</v>
      </c>
      <c r="C4" s="9" t="s">
        <v>266</v>
      </c>
    </row>
    <row r="5" customFormat="false" ht="25.5" hidden="false" customHeight="true" outlineLevel="0" collapsed="false">
      <c r="A5" s="9" t="s">
        <v>267</v>
      </c>
      <c r="B5" s="9" t="s">
        <v>268</v>
      </c>
      <c r="C5" s="9" t="s">
        <v>269</v>
      </c>
    </row>
    <row r="6" customFormat="false" ht="25.5" hidden="false" customHeight="true" outlineLevel="0" collapsed="false">
      <c r="A6" s="9" t="s">
        <v>270</v>
      </c>
      <c r="B6" s="9" t="s">
        <v>271</v>
      </c>
      <c r="C6" s="9" t="s">
        <v>272</v>
      </c>
    </row>
    <row r="7" customFormat="false" ht="25.5" hidden="false" customHeight="true" outlineLevel="0" collapsed="false">
      <c r="A7" s="9" t="s">
        <v>273</v>
      </c>
      <c r="B7" s="9" t="s">
        <v>274</v>
      </c>
      <c r="C7" s="9" t="s">
        <v>275</v>
      </c>
    </row>
    <row r="8" customFormat="false" ht="25.5" hidden="false" customHeight="true" outlineLevel="0" collapsed="false">
      <c r="A8" s="9" t="s">
        <v>276</v>
      </c>
      <c r="B8" s="9" t="s">
        <v>277</v>
      </c>
      <c r="C8" s="9" t="s">
        <v>278</v>
      </c>
    </row>
    <row r="9" customFormat="false" ht="25.5" hidden="false" customHeight="true" outlineLevel="0" collapsed="false">
      <c r="A9" s="9" t="s">
        <v>279</v>
      </c>
      <c r="B9" s="9" t="s">
        <v>280</v>
      </c>
      <c r="C9" s="9" t="s">
        <v>281</v>
      </c>
    </row>
    <row r="10" customFormat="false" ht="25.5" hidden="false" customHeight="true" outlineLevel="0" collapsed="false">
      <c r="A10" s="9" t="s">
        <v>282</v>
      </c>
      <c r="B10" s="9" t="s">
        <v>283</v>
      </c>
      <c r="C10" s="9" t="s">
        <v>284</v>
      </c>
    </row>
    <row r="11" customFormat="false" ht="25.5" hidden="false" customHeight="true" outlineLevel="0" collapsed="false">
      <c r="A11" s="9" t="s">
        <v>285</v>
      </c>
      <c r="B11" s="9" t="s">
        <v>286</v>
      </c>
      <c r="C11" s="9" t="s">
        <v>287</v>
      </c>
    </row>
    <row r="12" customFormat="false" ht="25.5" hidden="false" customHeight="true" outlineLevel="0" collapsed="false">
      <c r="A12" s="9" t="s">
        <v>288</v>
      </c>
      <c r="B12" s="9" t="s">
        <v>289</v>
      </c>
      <c r="C12" s="9" t="s">
        <v>290</v>
      </c>
    </row>
    <row r="13" customFormat="false" ht="25.5" hidden="false" customHeight="true" outlineLevel="0" collapsed="false">
      <c r="A13" s="9" t="s">
        <v>291</v>
      </c>
      <c r="B13" s="9" t="s">
        <v>292</v>
      </c>
      <c r="C13" s="9" t="s">
        <v>293</v>
      </c>
    </row>
    <row r="15" customFormat="false" ht="15" hidden="false" customHeight="true" outlineLevel="0" collapsed="false">
      <c r="A15" s="17" t="s">
        <v>294</v>
      </c>
      <c r="B15" s="17"/>
      <c r="C15" s="17"/>
    </row>
  </sheetData>
  <mergeCells count="1">
    <mergeCell ref="A15:C15"/>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7" min="1" style="0" width="16"/>
  </cols>
  <sheetData>
    <row r="1" customFormat="false" ht="15" hidden="false" customHeight="false" outlineLevel="0" collapsed="false">
      <c r="A1" s="26" t="s">
        <v>295</v>
      </c>
    </row>
    <row r="2" customFormat="false" ht="22.35" hidden="false" customHeight="true" outlineLevel="0" collapsed="false">
      <c r="A2" s="15" t="s">
        <v>296</v>
      </c>
      <c r="B2" s="15"/>
      <c r="C2" s="15"/>
      <c r="D2" s="15"/>
      <c r="E2" s="15"/>
      <c r="F2" s="15"/>
      <c r="G2" s="15"/>
    </row>
    <row r="4" customFormat="false" ht="35.05" hidden="false" customHeight="false" outlineLevel="0" collapsed="false">
      <c r="A4" s="27" t="s">
        <v>297</v>
      </c>
      <c r="C4" s="18" t="n">
        <v>12</v>
      </c>
      <c r="D4" s="28" t="s">
        <v>298</v>
      </c>
    </row>
    <row r="6" customFormat="false" ht="23.85" hidden="false" customHeight="false" outlineLevel="0" collapsed="false">
      <c r="A6" s="6" t="s">
        <v>299</v>
      </c>
      <c r="B6" s="6" t="s">
        <v>300</v>
      </c>
      <c r="C6" s="6" t="s">
        <v>301</v>
      </c>
      <c r="D6" s="6" t="s">
        <v>302</v>
      </c>
      <c r="E6" s="6" t="s">
        <v>303</v>
      </c>
      <c r="F6" s="6" t="s">
        <v>304</v>
      </c>
    </row>
    <row r="7" customFormat="false" ht="15" hidden="false" customHeight="false" outlineLevel="0" collapsed="false">
      <c r="A7" s="9" t="s">
        <v>139</v>
      </c>
      <c r="B7" s="22" t="n">
        <f aca="false">Horas!B16</f>
        <v>7.93333333333333</v>
      </c>
      <c r="C7" s="22" t="n">
        <f aca="false">Horas!B5*Horas!$B$8*Horas!$B$9/$C$4</f>
        <v>0.198333333333333</v>
      </c>
      <c r="D7" s="29" t="n">
        <f aca="false">mrh!C14</f>
        <v>3570.208125</v>
      </c>
      <c r="E7" s="29" t="n">
        <f aca="false">C7*SUM(Riesgo_pais!D2:D10)+Horas!$B$20*SUM(Riesgo_pais!$L$2:$L$10)</f>
        <v>89.458125</v>
      </c>
      <c r="F7" s="30" t="n">
        <f aca="false">D7/E7</f>
        <v>39.9092662069544</v>
      </c>
    </row>
    <row r="8" customFormat="false" ht="15" hidden="false" customHeight="false" outlineLevel="0" collapsed="false">
      <c r="A8" s="9" t="s">
        <v>140</v>
      </c>
      <c r="B8" s="22" t="n">
        <f aca="false">Horas!B17</f>
        <v>0.872666666666667</v>
      </c>
      <c r="C8" s="22" t="n">
        <f aca="false">Horas!C5*Horas!$B$8*Horas!$B$9/$C$4</f>
        <v>0.109083333333333</v>
      </c>
      <c r="D8" s="29" t="n">
        <f aca="false">mrh!D14</f>
        <v>62.254725</v>
      </c>
      <c r="E8" s="29" t="n">
        <f aca="false">C8*SUM(Riesgo_pais!F2:F10)+Horas!$B$20*SUM(Riesgo_pais!$L$2:$L$10)</f>
        <v>7.96395</v>
      </c>
      <c r="F8" s="30" t="n">
        <f aca="false">D8/E8</f>
        <v>7.81706627992391</v>
      </c>
    </row>
    <row r="9" customFormat="false" ht="15" hidden="false" customHeight="false" outlineLevel="0" collapsed="false">
      <c r="A9" s="9" t="s">
        <v>141</v>
      </c>
      <c r="B9" s="22" t="n">
        <f aca="false">Horas!B18</f>
        <v>0.634666666666667</v>
      </c>
      <c r="C9" s="22" t="n">
        <f aca="false">Horas!D5*Horas!$B$8*Horas!$B$9/$C$4</f>
        <v>0.158666666666667</v>
      </c>
      <c r="D9" s="29" t="n">
        <f aca="false">mrh!E14</f>
        <v>22.484925</v>
      </c>
      <c r="E9" s="29" t="n">
        <f aca="false">C9*SUM(Riesgo_pais!H2:H10)+Horas!$B$20*SUM(Riesgo_pais!$L$2:$L$10)</f>
        <v>5.777325</v>
      </c>
      <c r="F9" s="30" t="n">
        <f aca="false">D9/E9</f>
        <v>3.8919266269424</v>
      </c>
    </row>
    <row r="10" customFormat="false" ht="15" hidden="false" customHeight="false" outlineLevel="0" collapsed="false">
      <c r="A10" s="9" t="s">
        <v>142</v>
      </c>
      <c r="B10" s="22" t="n">
        <f aca="false">Horas!B19</f>
        <v>0.9044</v>
      </c>
      <c r="C10" s="22" t="n">
        <f aca="false">Horas!E5*Horas!$B$8*Horas!$B$9/$C$4</f>
        <v>0.188416666666667</v>
      </c>
      <c r="D10" s="29" t="n">
        <f aca="false">mrh!F14</f>
        <v>219.977325</v>
      </c>
      <c r="E10" s="29" t="n">
        <f aca="false">C10*SUM(Riesgo_pais!J2:J10)+Horas!$B$20*SUM(Riesgo_pais!$L$2:$L$10)</f>
        <v>45.993375</v>
      </c>
      <c r="F10" s="30" t="n">
        <f aca="false">D10/E10</f>
        <v>4.78280458870435</v>
      </c>
    </row>
    <row r="12" customFormat="false" ht="43.25" hidden="false" customHeight="true" outlineLevel="0" collapsed="false">
      <c r="A12" s="15" t="s">
        <v>305</v>
      </c>
      <c r="B12" s="15"/>
      <c r="C12" s="15"/>
      <c r="D12" s="15"/>
      <c r="E12" s="15"/>
      <c r="F12" s="15"/>
    </row>
  </sheetData>
  <mergeCells count="2">
    <mergeCell ref="A2:G2"/>
    <mergeCell ref="A12:F1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2"/>
    <col collapsed="false" customWidth="true" hidden="false" outlineLevel="0" max="8" min="3" style="0" width="14"/>
  </cols>
  <sheetData>
    <row r="1" customFormat="false" ht="15" hidden="false" customHeight="false" outlineLevel="0" collapsed="false">
      <c r="A1" s="26" t="s">
        <v>306</v>
      </c>
    </row>
    <row r="2" customFormat="false" ht="22.35" hidden="false" customHeight="true" outlineLevel="0" collapsed="false">
      <c r="A2" s="15" t="s">
        <v>307</v>
      </c>
      <c r="B2" s="15"/>
      <c r="C2" s="15"/>
      <c r="D2" s="15"/>
      <c r="E2" s="15"/>
      <c r="F2" s="15"/>
      <c r="G2" s="15"/>
      <c r="H2" s="15"/>
    </row>
    <row r="4" customFormat="false" ht="23.85" hidden="false" customHeight="false" outlineLevel="0" collapsed="false">
      <c r="A4" s="6" t="s">
        <v>40</v>
      </c>
      <c r="B4" s="6" t="s">
        <v>137</v>
      </c>
      <c r="C4" s="6" t="s">
        <v>308</v>
      </c>
      <c r="D4" s="6" t="s">
        <v>309</v>
      </c>
    </row>
    <row r="5" customFormat="false" ht="15" hidden="false" customHeight="false" outlineLevel="0" collapsed="false">
      <c r="A5" s="16" t="s">
        <v>47</v>
      </c>
      <c r="B5" s="9" t="s">
        <v>146</v>
      </c>
      <c r="C5" s="18" t="n">
        <v>1</v>
      </c>
      <c r="D5" s="18" t="n">
        <v>1</v>
      </c>
    </row>
    <row r="6" customFormat="false" ht="15" hidden="false" customHeight="false" outlineLevel="0" collapsed="false">
      <c r="A6" s="16" t="s">
        <v>58</v>
      </c>
      <c r="B6" s="9" t="s">
        <v>154</v>
      </c>
      <c r="C6" s="18" t="n">
        <v>1</v>
      </c>
      <c r="D6" s="18" t="n">
        <v>1</v>
      </c>
    </row>
    <row r="7" customFormat="false" ht="15" hidden="false" customHeight="false" outlineLevel="0" collapsed="false">
      <c r="A7" s="16" t="s">
        <v>67</v>
      </c>
      <c r="B7" s="9" t="s">
        <v>163</v>
      </c>
      <c r="C7" s="18" t="n">
        <v>1</v>
      </c>
      <c r="D7" s="18" t="n">
        <v>3</v>
      </c>
    </row>
    <row r="8" customFormat="false" ht="15" hidden="false" customHeight="false" outlineLevel="0" collapsed="false">
      <c r="A8" s="16" t="s">
        <v>75</v>
      </c>
      <c r="B8" s="9" t="s">
        <v>172</v>
      </c>
      <c r="C8" s="18" t="n">
        <v>1</v>
      </c>
      <c r="D8" s="18" t="n">
        <v>3</v>
      </c>
    </row>
    <row r="9" customFormat="false" ht="15" hidden="false" customHeight="false" outlineLevel="0" collapsed="false">
      <c r="A9" s="16" t="s">
        <v>85</v>
      </c>
      <c r="B9" s="9" t="s">
        <v>180</v>
      </c>
      <c r="C9" s="18" t="n">
        <v>1</v>
      </c>
      <c r="D9" s="18" t="n">
        <v>1</v>
      </c>
    </row>
    <row r="10" customFormat="false" ht="15" hidden="false" customHeight="false" outlineLevel="0" collapsed="false">
      <c r="A10" s="16" t="s">
        <v>95</v>
      </c>
      <c r="B10" s="9" t="s">
        <v>189</v>
      </c>
      <c r="C10" s="18" t="n">
        <v>1</v>
      </c>
      <c r="D10" s="18" t="n">
        <v>1</v>
      </c>
    </row>
    <row r="11" customFormat="false" ht="15" hidden="false" customHeight="false" outlineLevel="0" collapsed="false">
      <c r="A11" s="16" t="s">
        <v>105</v>
      </c>
      <c r="B11" s="9" t="s">
        <v>193</v>
      </c>
      <c r="C11" s="18" t="n">
        <v>1</v>
      </c>
      <c r="D11" s="18" t="n">
        <v>1</v>
      </c>
    </row>
    <row r="12" customFormat="false" ht="15" hidden="false" customHeight="false" outlineLevel="0" collapsed="false">
      <c r="A12" s="16" t="s">
        <v>116</v>
      </c>
      <c r="B12" s="9" t="s">
        <v>223</v>
      </c>
      <c r="C12" s="18" t="n">
        <v>1</v>
      </c>
      <c r="D12" s="18" t="n">
        <v>1</v>
      </c>
    </row>
    <row r="13" customFormat="false" ht="15" hidden="false" customHeight="false" outlineLevel="0" collapsed="false">
      <c r="A13" s="16" t="s">
        <v>126</v>
      </c>
      <c r="B13" s="9" t="s">
        <v>224</v>
      </c>
      <c r="C13" s="18" t="n">
        <v>1</v>
      </c>
      <c r="D13" s="18" t="n">
        <v>1</v>
      </c>
    </row>
    <row r="15" customFormat="false" ht="15" hidden="false" customHeight="false" outlineLevel="0" collapsed="false">
      <c r="A15" s="31" t="s">
        <v>310</v>
      </c>
    </row>
    <row r="16" customFormat="false" ht="23.85" hidden="false" customHeight="false" outlineLevel="0" collapsed="false">
      <c r="A16" s="6" t="s">
        <v>299</v>
      </c>
      <c r="B16" s="6" t="s">
        <v>311</v>
      </c>
      <c r="C16" s="6" t="s">
        <v>312</v>
      </c>
      <c r="D16" s="6" t="s">
        <v>313</v>
      </c>
    </row>
    <row r="17" customFormat="false" ht="15" hidden="false" customHeight="false" outlineLevel="0" collapsed="false">
      <c r="A17" s="9" t="s">
        <v>139</v>
      </c>
      <c r="B17" s="29" t="n">
        <f aca="false">SUMPRODUCT(mrh!C5:C13,$C$5:$C$13)</f>
        <v>3570.208125</v>
      </c>
      <c r="C17" s="32" t="n">
        <f aca="false">SUMPRODUCT(mrh!C5:C13,$D$5:$D$13)</f>
        <v>6743.66770833333</v>
      </c>
      <c r="D17" s="33" t="n">
        <f aca="false">C17/B17</f>
        <v>1.88887243326559</v>
      </c>
    </row>
    <row r="18" customFormat="false" ht="15" hidden="false" customHeight="false" outlineLevel="0" collapsed="false">
      <c r="A18" s="9" t="s">
        <v>140</v>
      </c>
      <c r="B18" s="29" t="n">
        <f aca="false">SUMPRODUCT(mrh!D5:D13,$C$5:$C$13)</f>
        <v>62.254725</v>
      </c>
      <c r="C18" s="32" t="n">
        <f aca="false">SUMPRODUCT(mrh!D5:D13,$D$5:$D$13)</f>
        <v>97.2876416666667</v>
      </c>
      <c r="D18" s="33" t="n">
        <f aca="false">C18/B18</f>
        <v>1.56273506415243</v>
      </c>
    </row>
    <row r="19" customFormat="false" ht="15" hidden="false" customHeight="false" outlineLevel="0" collapsed="false">
      <c r="A19" s="9" t="s">
        <v>141</v>
      </c>
      <c r="B19" s="29" t="n">
        <f aca="false">SUMPRODUCT(mrh!E5:E13,$C$5:$C$13)</f>
        <v>22.484925</v>
      </c>
      <c r="C19" s="32" t="n">
        <f aca="false">SUMPRODUCT(mrh!E5:E13,$D$5:$D$13)</f>
        <v>36.5738416666667</v>
      </c>
      <c r="D19" s="33" t="n">
        <f aca="false">C19/B19</f>
        <v>1.6265938919817</v>
      </c>
    </row>
    <row r="20" customFormat="false" ht="23.85" hidden="false" customHeight="false" outlineLevel="0" collapsed="false">
      <c r="A20" s="9" t="s">
        <v>142</v>
      </c>
      <c r="B20" s="29" t="n">
        <f aca="false">SUMPRODUCT(mrh!F5:F13,$C$5:$C$13)</f>
        <v>219.977325</v>
      </c>
      <c r="C20" s="32" t="n">
        <f aca="false">SUMPRODUCT(mrh!F5:F13,$D$5:$D$13)</f>
        <v>402.792375</v>
      </c>
      <c r="D20" s="33" t="n">
        <f aca="false">C20/B20</f>
        <v>1.83106315616848</v>
      </c>
    </row>
    <row r="22" customFormat="false" ht="32.8" hidden="false" customHeight="true" outlineLevel="0" collapsed="false">
      <c r="A22" s="15" t="s">
        <v>314</v>
      </c>
      <c r="B22" s="15"/>
      <c r="C22" s="15"/>
      <c r="D22" s="15"/>
      <c r="E22" s="15"/>
      <c r="F22" s="15"/>
      <c r="G22" s="15"/>
      <c r="H22" s="15"/>
    </row>
  </sheetData>
  <mergeCells count="2">
    <mergeCell ref="A2:H2"/>
    <mergeCell ref="A22:H2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2026-08-24T19:23:56Z</dcterms:created>
  <dc:creator>openpyxl</dc:creator>
  <dc:description/>
  <dc:language>en-US</dc:language>
  <cp:lastModifiedBy/>
  <dcterms:modified xsi:type="dcterms:W3CDTF">2026-08-27T10:38:20Z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